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'Лист1'!$A$1:$J$158</definedName>
    <definedName name="_xlnm.Print_Area" localSheetId="1">'Лист2'!$A$1:$I$157</definedName>
    <definedName name="_xlnm.Print_Area" localSheetId="2">'Лист3'!$A$1:$I$125</definedName>
  </definedNames>
  <calcPr fullCalcOnLoad="1"/>
</workbook>
</file>

<file path=xl/sharedStrings.xml><?xml version="1.0" encoding="utf-8"?>
<sst xmlns="http://schemas.openxmlformats.org/spreadsheetml/2006/main" count="825" uniqueCount="304">
  <si>
    <t>Наименование мероприятия</t>
  </si>
  <si>
    <t>Примечание</t>
  </si>
  <si>
    <t>Распоряжением Адинистрации города Пскова</t>
  </si>
  <si>
    <t>от___________№____________</t>
  </si>
  <si>
    <t>№ п/п</t>
  </si>
  <si>
    <t>Сумма затрат, тыс.руб.</t>
  </si>
  <si>
    <t>Источник финансир.</t>
  </si>
  <si>
    <t>Ответ. исполнит.</t>
  </si>
  <si>
    <t>МП г. Пскова "Псковские тепловые сети"</t>
  </si>
  <si>
    <t>Котельные</t>
  </si>
  <si>
    <t>ед. измер.</t>
  </si>
  <si>
    <t>кол-во</t>
  </si>
  <si>
    <t>1.</t>
  </si>
  <si>
    <t>2.</t>
  </si>
  <si>
    <t>Оборудование помещений системами безопасности</t>
  </si>
  <si>
    <t>3.</t>
  </si>
  <si>
    <t>Замена оборудования</t>
  </si>
  <si>
    <t>4.</t>
  </si>
  <si>
    <t>шт</t>
  </si>
  <si>
    <t>ЦТП</t>
  </si>
  <si>
    <t xml:space="preserve">Капитальный ремонт </t>
  </si>
  <si>
    <t>Вынос трубопрводов из каналов</t>
  </si>
  <si>
    <t>м</t>
  </si>
  <si>
    <t>Оснащение спец. рабочих мест</t>
  </si>
  <si>
    <t>Замена участков трасс</t>
  </si>
  <si>
    <t>Общестроительные работы</t>
  </si>
  <si>
    <t>ИТОГО</t>
  </si>
  <si>
    <t>ВСЕГО ПО КАПИТАЛЬНОМУ РЕМОНТУ</t>
  </si>
  <si>
    <t xml:space="preserve">Экспертиза </t>
  </si>
  <si>
    <t xml:space="preserve">Автоматизация работы основного оборудования </t>
  </si>
  <si>
    <t xml:space="preserve">Текущий ремонт </t>
  </si>
  <si>
    <t xml:space="preserve">Замена подшипников, клапанов, запорной арматуры, датчиков, пускозащитной аппаратуры, трубопроводов, приборов КИПиА и т.д. </t>
  </si>
  <si>
    <t>Ремонт технологического оборудования</t>
  </si>
  <si>
    <t>Замена клапанов, приборов КИПиА, водомеров, манометров, термометров, пускозащитной аппаратуры, запорной арматуры и т.д.</t>
  </si>
  <si>
    <t>Тепловые трассы</t>
  </si>
  <si>
    <t>Ремонт участков теплотрасс</t>
  </si>
  <si>
    <t>Замена запорной арматуры</t>
  </si>
  <si>
    <t>Управление образования</t>
  </si>
  <si>
    <t>Управление здравоохранения</t>
  </si>
  <si>
    <t>Комитет  по физической культуре и спорту</t>
  </si>
  <si>
    <t>Управление культуры</t>
  </si>
  <si>
    <t>ВСЕГО ПО ТЕКУЩЕМУ РЕМОНТУ</t>
  </si>
  <si>
    <t>Хоз.способ</t>
  </si>
  <si>
    <t>ПТС</t>
  </si>
  <si>
    <t>Для повышения надежности</t>
  </si>
  <si>
    <t>Для повышения безопасности</t>
  </si>
  <si>
    <t>Износ</t>
  </si>
  <si>
    <t>Реконструкция и строительство</t>
  </si>
  <si>
    <t xml:space="preserve">Установка автоматических систем </t>
  </si>
  <si>
    <t>Замена технологического оборудования</t>
  </si>
  <si>
    <t>ВСЕГО ПО РЕКОНСТРУКЦИИ И СТРОИТЕЛЬСТВУ</t>
  </si>
  <si>
    <t>Гор.бюджет (по смете)</t>
  </si>
  <si>
    <t>Частичная замена инженерных коммуникаций холодного и горячего водоснабжения, промывка и опрессовка систем отопления, ревизия тепловых узлов</t>
  </si>
  <si>
    <t>Улучшение теплоснабжения, экономия энергоносителя</t>
  </si>
  <si>
    <t>Приложение №___</t>
  </si>
  <si>
    <t>Для повышения надежности и экономия теплоносителя</t>
  </si>
  <si>
    <t xml:space="preserve">УТВЕРЖДЕНО       </t>
  </si>
  <si>
    <t>Муниципальный жилой фонд</t>
  </si>
  <si>
    <t>5.</t>
  </si>
  <si>
    <t>6.</t>
  </si>
  <si>
    <t>7.</t>
  </si>
  <si>
    <t>9.</t>
  </si>
  <si>
    <t>10.</t>
  </si>
  <si>
    <t>11.</t>
  </si>
  <si>
    <t>12.</t>
  </si>
  <si>
    <t>МП г.Пскова "Горводоканал"</t>
  </si>
  <si>
    <t>ОСВ г.Пскова</t>
  </si>
  <si>
    <t>Реконструкция, ремонт и монтаж оборудования</t>
  </si>
  <si>
    <t>Сети водопровода</t>
  </si>
  <si>
    <t>Прокладка водопрводных линий</t>
  </si>
  <si>
    <t>Ремонт люков, водоразборных колонок, запорной арматуры и т.д.</t>
  </si>
  <si>
    <t>Ремонт зданий и сооружений</t>
  </si>
  <si>
    <t xml:space="preserve">1. </t>
  </si>
  <si>
    <t>Ремонт кровель, фасадов производственных помещений</t>
  </si>
  <si>
    <t>Ремонт Ремонт технологического оборудования</t>
  </si>
  <si>
    <t>Ремонт оборудования, станков, изготовление комплектующих</t>
  </si>
  <si>
    <t>Промывка и опрессовка сетей отопления внутри зданий и помещений</t>
  </si>
  <si>
    <t>Собственные ср-ва</t>
  </si>
  <si>
    <t>Восстановление наружных теплотрасс и внутреннего отопления на ВНС</t>
  </si>
  <si>
    <t>Промывка, хлорирование водопроводных сетей</t>
  </si>
  <si>
    <t>км</t>
  </si>
  <si>
    <t>Замена и ремонт ветхих сетей канализации, колодцев</t>
  </si>
  <si>
    <t>Создание запасов топлива (уголь)</t>
  </si>
  <si>
    <t>т</t>
  </si>
  <si>
    <t>Реконструкция тепловых сетей канализационных очистных сооружений</t>
  </si>
  <si>
    <t>ВСЕГО</t>
  </si>
  <si>
    <t>Управление здравохранения</t>
  </si>
  <si>
    <t>Комитет по физ.культуре и спорту</t>
  </si>
  <si>
    <t>Гор.бюджет</t>
  </si>
  <si>
    <t>ГВК</t>
  </si>
  <si>
    <t>Приобретение газового и сантехнического оборудования</t>
  </si>
  <si>
    <t>Резерв</t>
  </si>
  <si>
    <t xml:space="preserve">Ремонт кровель </t>
  </si>
  <si>
    <t>Гор.бюджет, ср-ва насел.</t>
  </si>
  <si>
    <t xml:space="preserve">Ремонт внутридомовых сетей </t>
  </si>
  <si>
    <t>Ремонт фасадов, панелей</t>
  </si>
  <si>
    <t>Выборочный ремонт</t>
  </si>
  <si>
    <t>Капитальный ремонт внутридомовых инженерных сетей</t>
  </si>
  <si>
    <t>8.</t>
  </si>
  <si>
    <t>Капитальный ремонт коммунальных сетей (Сиреневый бульва, 3, Индустриальная, 4, Инженерная, 74, Н.Васильева, 69, Алехина, 6)</t>
  </si>
  <si>
    <t>Капитальный ремонт кровель (М.Горького, 14/6, Юбилейная, 60, Коммунальная, 77, 63, Н.Васильева, 88, Народная, 12, Мирная, 5, 7, Пушкина, 8, Новоселов, 52Алехина, 10)</t>
  </si>
  <si>
    <t>Установка газовых водонагревателей инвалидам</t>
  </si>
  <si>
    <t>Ремонт, диспечеризация, освидетельствование лифтов</t>
  </si>
  <si>
    <t>Косметический ремонт жилого здания по ул.Детская, 4</t>
  </si>
  <si>
    <t>ВСЕГО ПО СМЕТЕ</t>
  </si>
  <si>
    <t>Капитальный ремонт объектов непроизводственного назначения</t>
  </si>
  <si>
    <t xml:space="preserve">Электроснабжение, г.Псков, ул. Белинского, 78а </t>
  </si>
  <si>
    <t>2. Ремонт наружных сетей водопровода, г.Псков, ул. Ипподромная, 32</t>
  </si>
  <si>
    <t>Ремонт уличного освещения, г.Псков, 2-ой пер. Мелиораторов</t>
  </si>
  <si>
    <t>Ремонт водопровода, г.Псков, Орлецы</t>
  </si>
  <si>
    <t>Уличное освещение, г.Псков, Школа № 4</t>
  </si>
  <si>
    <t>Промывка, опрессовка системы отопления, ремонт электропроводки, утепление стен, окон, дверей. Городской культурный центр, пл.Победы, Рижский пр., 64, Советская, 1/3, МУ "Планетарий", кинотеатр "Смена", гродской парк культуры и отдыха, централизованная библиотечная система г.Пскова, Детские музыкальные школы, художественная школа, школа искуств</t>
  </si>
  <si>
    <t>ВСЕГО ПО ПТС</t>
  </si>
  <si>
    <t>ПЛАН</t>
  </si>
  <si>
    <t>объектов городского хозяйства</t>
  </si>
  <si>
    <t>Ведомственные котельные</t>
  </si>
  <si>
    <t>ОАО "ЭЛТЕРМ"</t>
  </si>
  <si>
    <t xml:space="preserve">Ремонт котлов №1, №2, №3, насосов, запорной арматуры, воздуховодов, опрессовка теплотрассы и т.д. </t>
  </si>
  <si>
    <t>ед. изм..</t>
  </si>
  <si>
    <t>Прим.</t>
  </si>
  <si>
    <t>кв.м</t>
  </si>
  <si>
    <t>Ср-ва насел.</t>
  </si>
  <si>
    <t>Гор.бюд</t>
  </si>
  <si>
    <t>Соб.ср-ва</t>
  </si>
  <si>
    <t>МП УМР № 15</t>
  </si>
  <si>
    <t>Замена оборудования (бак солерастворителя, водоподогреватель, газовое оборудование котла, эл.двигатели, и т.д.)</t>
  </si>
  <si>
    <t>к-т</t>
  </si>
  <si>
    <t>Общестроительные работы (Замена оконных блоков, дверей, ремонт термокамер, изоляция теплообменников, и т.д.)</t>
  </si>
  <si>
    <t>п.м</t>
  </si>
  <si>
    <t>Гор.бюдж</t>
  </si>
  <si>
    <t>Капитальный ремонт кровель</t>
  </si>
  <si>
    <t xml:space="preserve">Ремонт внутридомовых сетей ХВС и канализации ,отопления, ГВС </t>
  </si>
  <si>
    <t>Ср-ва насел., гор.бюдж</t>
  </si>
  <si>
    <t>Ср-ва насел., гор.бюджет</t>
  </si>
  <si>
    <t>в т.ч.</t>
  </si>
  <si>
    <t>в т.ч гор.бюдж.</t>
  </si>
  <si>
    <t xml:space="preserve">в т.ч. </t>
  </si>
  <si>
    <t>Для повышения надежности, безопасности и экономии эл.энергии</t>
  </si>
  <si>
    <t>Прокладка водопрводных линий, Ремонт ж/б колодцев, колонок, гидрантовПромывка с дезинфекцией трубопроводов до D=300 мм (120 км), кап.ремонт центр.части города бестраншейным методом</t>
  </si>
  <si>
    <t>Ремонт сетей и оборудования канализации</t>
  </si>
  <si>
    <t>Замена оборудования (насосы, подогреватели,  и т.д.)</t>
  </si>
  <si>
    <t>Великолукская дистанция гражданских сооружений</t>
  </si>
  <si>
    <t>Псковкаб.</t>
  </si>
  <si>
    <t>Замена участков т/трасс</t>
  </si>
  <si>
    <t>ВСЕГО по ТР и КР котельной по адресу г.Псков, пер.Машинистов, 2</t>
  </si>
  <si>
    <t>Строительство новой трассы отопления и ГВС от котельной №10 (Тиконд) до общежития</t>
  </si>
  <si>
    <t>средства населения</t>
  </si>
  <si>
    <t>собственные средства предприятий</t>
  </si>
  <si>
    <t>в т.ч. городской бюджет</t>
  </si>
  <si>
    <t>Проведение экспертного обследования котла, дымовых труб, ремонт вспомогательного оборудования и т.д.</t>
  </si>
  <si>
    <t xml:space="preserve">Наладка котлов на котельных по ул.М.Горького, ул. Народная </t>
  </si>
  <si>
    <t>Для повышения надежности и экономия теплоносит.</t>
  </si>
  <si>
    <t>Отв.исп.</t>
  </si>
  <si>
    <t>Комитет здравоохранения</t>
  </si>
  <si>
    <t>Привлеченные средства</t>
  </si>
  <si>
    <t>Промывка, опрессовка системы отопления, ремонт электропроводки, утепление стен, окон, дверей. Городской культурный центр, пл.Победы, Рижский пр., 64, Советская, 1/3, МУ "Планетарий",  централизованная библиотечная система г.Пскова, Детская художественная школа, ул.О.Кошевого, 8</t>
  </si>
  <si>
    <t>Гор.бюдж.</t>
  </si>
  <si>
    <t>Промывка, опрессовка системы отопления, утепление стен, окон, дверей.  МУ "Планетарий",кинотеатр "Смена", городской парк культуры и отдыха им. А.С.Пушкина,  Детские музыкальные школы, художественная школа, школа искуств</t>
  </si>
  <si>
    <t>ВСЕГО в том числе</t>
  </si>
  <si>
    <t>городской бюджет</t>
  </si>
  <si>
    <t>привлеченные ср-ва (собств. ср-ва)</t>
  </si>
  <si>
    <t xml:space="preserve">Приложение </t>
  </si>
  <si>
    <t>мероприятий по подготовке к зиме 2009-2010 г.г.</t>
  </si>
  <si>
    <t>Реконструкция оборудования котельных</t>
  </si>
  <si>
    <t>в т.ч. замена технологического оборудования (насосы подпиточные, солевые и др., установка пожарной сигнализации)</t>
  </si>
  <si>
    <t>Установка турбогенератора ПТГ 1800 кВт 2-й этап</t>
  </si>
  <si>
    <t>+</t>
  </si>
  <si>
    <t>Ремонт узлов учета тепловой энергии с заменой приборов</t>
  </si>
  <si>
    <t>Ремонт системы управления насосов ГВС с применением устройств плавного пуска и регулирования</t>
  </si>
  <si>
    <t>Общестроительные работы (ремонт, замена изоляции трубопроводов, восстановление покровного слоя газоходов котлов)</t>
  </si>
  <si>
    <t>Асфальтирование после раскопов т/трасс</t>
  </si>
  <si>
    <t>Замена комплектации и ремонт технологического оборудования</t>
  </si>
  <si>
    <t>Замена запорной регулирующей арматуры</t>
  </si>
  <si>
    <t>Создание запасов топлива</t>
  </si>
  <si>
    <t>Подготовка жилых домов</t>
  </si>
  <si>
    <t>Управляющие кампании</t>
  </si>
  <si>
    <t>Капитальный ремонт кровли (Калинина 11, Фабрициуса 17, Коммунальная 45)</t>
  </si>
  <si>
    <t>Капитальный ремонт ВСР (Л.Толстого 17,Машинистов 7,Советская 53/15,Труда 6)</t>
  </si>
  <si>
    <t>Прочистка радиаторов гидроимпульсным методом</t>
  </si>
  <si>
    <t>Перевод ГВС на закрытую схему</t>
  </si>
  <si>
    <t>Замена насосов, теплотрассы,  установка датчика пожаротушения, диагностика туб котлов, проверка приборов КИПиА и т.д.</t>
  </si>
  <si>
    <t>Частичная замена инженерных коммуникаций холодного и горячего водоснабжения, промывка и опрессовка систем отопления, ревизия тепловых узлов, замена окон</t>
  </si>
  <si>
    <t>ОПМС - 8</t>
  </si>
  <si>
    <t>Ремонт системы водоснабжения</t>
  </si>
  <si>
    <t>Косметические и текущие строитальные работы</t>
  </si>
  <si>
    <t>ООО "Мелькомбинат"</t>
  </si>
  <si>
    <t>И. о. начальника  УГХ</t>
  </si>
  <si>
    <t>В. И. Фролов</t>
  </si>
  <si>
    <t>62-13-69</t>
  </si>
  <si>
    <t>Исп. Родионова Н.М.</t>
  </si>
  <si>
    <t>Сумма затрат - коммерческая тайна</t>
  </si>
  <si>
    <t>шт./тыс. м²</t>
  </si>
  <si>
    <t>шт.</t>
  </si>
  <si>
    <t>Промывка, опрессовка систем отопления ж/д</t>
  </si>
  <si>
    <t>Ремонт и ревизия тепловых узлов</t>
  </si>
  <si>
    <t>в т.ч. с центральным отоплением</t>
  </si>
  <si>
    <t>Подготовка жилых домов,</t>
  </si>
  <si>
    <t>п.м.</t>
  </si>
  <si>
    <t>м²</t>
  </si>
  <si>
    <t>Ремонт кровли</t>
  </si>
  <si>
    <t>мягкой</t>
  </si>
  <si>
    <t>Ремонт внутридомовых инж. cетей</t>
  </si>
  <si>
    <t>шиферной</t>
  </si>
  <si>
    <t>Жилой фонд, находящийся на обслуживании управляющих организаций</t>
  </si>
  <si>
    <t>Капитальное строительство объектов непроизводственного назначения</t>
  </si>
  <si>
    <t>УГХ</t>
  </si>
  <si>
    <t>Муниципальное предприятие г. Пскова "Псковские тепловые сети"</t>
  </si>
  <si>
    <t>Муниципальное предприятие г.Пскова "Горводоканал"</t>
  </si>
  <si>
    <t>Упр. здравохранения</t>
  </si>
  <si>
    <t>Упр. образования</t>
  </si>
  <si>
    <t>Жилой фонд, находящийся  на обслуживании Управляющих организаций</t>
  </si>
  <si>
    <t>ср-ва населения</t>
  </si>
  <si>
    <t>собственные ср-ва предприятий</t>
  </si>
  <si>
    <t>привлеченные ср-ва</t>
  </si>
  <si>
    <t>к Постановлению Адинистрации города Пскова</t>
  </si>
  <si>
    <t>мероприятий по подготовке жилищно-коммунального хозяйства города Пскова</t>
  </si>
  <si>
    <t>к работе в осенне-зимнем периоде 2010-2011 годов</t>
  </si>
  <si>
    <t>Замена кожухотрубных водоподогревателей на ЦТП "М.Горького, 21а" на пластинчатые</t>
  </si>
  <si>
    <t>Замена сетевого насоса Д315-71А на котельной "М.Горького, 21а"</t>
  </si>
  <si>
    <t>3 кв</t>
  </si>
  <si>
    <t>Пескоструйная очистка конвективной части котлов КВГ-7, 56 №№1, 2 котельной "М.Горького, 21а"</t>
  </si>
  <si>
    <t>июнь-июль</t>
  </si>
  <si>
    <t>Замена неисправной запорной арматуры на тепловых сетях</t>
  </si>
  <si>
    <t>июль-август</t>
  </si>
  <si>
    <t>Гидравлические испытания тепловых сетей</t>
  </si>
  <si>
    <t>август</t>
  </si>
  <si>
    <t>Упр. по организ. сод. жил. фонда</t>
  </si>
  <si>
    <t>Ремонт сараев</t>
  </si>
  <si>
    <t>Ремонт печей и очагов</t>
  </si>
  <si>
    <t>Ремонт дымовых труб</t>
  </si>
  <si>
    <t>Замена электропроводки</t>
  </si>
  <si>
    <t>Остекление</t>
  </si>
  <si>
    <t>Ремонт окон и дверей</t>
  </si>
  <si>
    <t>Замена радиаторов на лестн.кл.</t>
  </si>
  <si>
    <t>Ремонт водосточных труб</t>
  </si>
  <si>
    <t>1291//3985,5</t>
  </si>
  <si>
    <t>Ремонт межпанельных швов</t>
  </si>
  <si>
    <t>Ремонт, промывка подогревателей ИТП</t>
  </si>
  <si>
    <t>Восстановление освещения над входами в подъезды</t>
  </si>
  <si>
    <t>Ремонт козырьков балконов</t>
  </si>
  <si>
    <t>Средства управляющих организаций</t>
  </si>
  <si>
    <t>Упр.орг.</t>
  </si>
  <si>
    <t xml:space="preserve">Промывка, опрессовка системы отопления, тепловых узлов, утепление стен, окон - ГКЦ, МУ "Планетарий", центральная библиотечная система, ДМШ №5; замена входных дверей, установка двухконтурного ИТП - ГКЦ.  </t>
  </si>
  <si>
    <t>Бюджет г.Пскова</t>
  </si>
  <si>
    <t>Промывка, опрессовка системы отопления, ревизия запорной арматуры, ремонт систем отопления - кинотеатр "Смена", Гор.парк культ.и отдыха им.А.С.Пушкина, ДМШ №1, №2, Детская шк.искусств</t>
  </si>
  <si>
    <t>внебюджетные средства</t>
  </si>
  <si>
    <t>Жилой фонд, капитальный ремонт</t>
  </si>
  <si>
    <t>Ремонт кровель</t>
  </si>
  <si>
    <t>Ремонт инженерных сетей</t>
  </si>
  <si>
    <t>Утепление торца</t>
  </si>
  <si>
    <t>Установка ИТП, промывка систем теплоснабжения, установка автоматических воздухоотводчиков</t>
  </si>
  <si>
    <t>Гор. Бюджет</t>
  </si>
  <si>
    <t>Капитальный ремонт, реконструкция объектов непроизводственного назначения</t>
  </si>
  <si>
    <t>Реконструкция сетей водопровода посёлка Белый Мох</t>
  </si>
  <si>
    <t xml:space="preserve">Проектирование сетей водоснабжения завокзального района </t>
  </si>
  <si>
    <t>Ремонт и замена оборудования (котлы, водоподогреватели, газовое оборудование котла, эл.двигатели, насосы, автоматика и т.д.)</t>
  </si>
  <si>
    <t>Тепловые сети</t>
  </si>
  <si>
    <t>Замена участков т/трасс, теплогидроизоляция</t>
  </si>
  <si>
    <t>Общестроительные работы (ремонт дымовых труб, газоходов, теплоизоляции, кровли котельных и администрат.зд.)</t>
  </si>
  <si>
    <t>Ремонт и замена клапанов, приборов КИПиА, водомеров, пускозащитной аппаратуры, запорной арматуры, электрооборудования и т.д.</t>
  </si>
  <si>
    <t>Ремонт участков теплотрасс, теплоизоляции, замена запорной арматуры, ремонт тепловых камер</t>
  </si>
  <si>
    <t>Общестроительные работы (Замена оконных блоков, дверей, ремонт кровли, фасадов, косм.ремонт помещений и т.д.)</t>
  </si>
  <si>
    <t>в т.ч. замена технологического оборудования (кожухотрубных подогревателей на пластинчатые теплообменники, насосов), установка пожарной сигнализации, монтаж авотматических установок умягчения воды, замена дымосоов, автоматизация, монтаж котлов</t>
  </si>
  <si>
    <t>Реконструкция оборудования ЦТП (замена подогревателей, насосного оборудования)</t>
  </si>
  <si>
    <t>Повышение надёжности, экономия энергоресурсов</t>
  </si>
  <si>
    <t>Для повышения надежности, пропускной способности</t>
  </si>
  <si>
    <t xml:space="preserve">Реконструкция участков теплотрасс (по ул.Металлистов и по ул.Гражданской) с заменой на трубопроводы большего диаметра </t>
  </si>
  <si>
    <t>Промывка и опрессовка систем отопления</t>
  </si>
  <si>
    <t>Ремонт запорной арматуры, тепловых узлов, замена инженерных коммуникаций, установка бойлеров, приобретение твёрдого топлива, замена дверей</t>
  </si>
  <si>
    <t>Частичная замена, реконструкция инженерных коммуникаций холодного и горячего водоснабжения, промывка и опрессовка систем отопления, установка приборов учёта тепла и горячей воды</t>
  </si>
  <si>
    <t>Улучшение теплоснабже-ния, экономия энергоносителя</t>
  </si>
  <si>
    <t>Капремонт газового котла "Факел"</t>
  </si>
  <si>
    <t xml:space="preserve">Монтаж пластинчатого подогревателя, монтаж системы подачи резервного топлива (солярка), замена запорной арматуры </t>
  </si>
  <si>
    <t>ОАО "Псковский электротехнический завод"</t>
  </si>
  <si>
    <t>Замена трубопроводов отопления и городского водоснабжения (ОСВ)</t>
  </si>
  <si>
    <t>Установка пластинчатого теплообменника для горячего водоснабжения</t>
  </si>
  <si>
    <t>Промывка и опрессовка сетей отопления ВНС, КНС, ГНС</t>
  </si>
  <si>
    <t>Промывка, хлорирование водопроводных сетей, ёмкостей</t>
  </si>
  <si>
    <t>Ремонт сетей водопровода с заменой вводов, ж/б колодцев, водопроводных колонок, ремонт и замена запорной арматуры</t>
  </si>
  <si>
    <t>Сетей - 3800 м, колодцев - 176, колонок - 118, задвижек - 104 шт.</t>
  </si>
  <si>
    <t>Проведение ремонтных работ в период суточной остановки (сети водопровода и канализации)</t>
  </si>
  <si>
    <t>Промывка канализационных сетей, снятие подпоров</t>
  </si>
  <si>
    <t>Ремонт сетей канализации, колодцев</t>
  </si>
  <si>
    <t>Сетей - 280 м, колодцев - 64 шт.</t>
  </si>
  <si>
    <t>Ремонт тепловых узлов и внутреннего теплоснабжения на ВНС, КНС</t>
  </si>
  <si>
    <t>ВСЕГО С НДС</t>
  </si>
  <si>
    <t>Ремонт и замена оборудования, замена инженерных сетей холодного и горячего водоснабжения, промывка и опрессовка систем отопления, ревизия тепловых узлов</t>
  </si>
  <si>
    <t>Остальные ведомственные котельные - в соответствии с графиком планово-предупредительных ремонтов</t>
  </si>
  <si>
    <t xml:space="preserve">Приложение 1       </t>
  </si>
  <si>
    <t>Управление образования Администрации города Пскова</t>
  </si>
  <si>
    <t>Комитет по здравоохранению Администрации города Пскова</t>
  </si>
  <si>
    <t>Комитет по физической культуре, спорту и делам молодёжи Администрации города Пскова</t>
  </si>
  <si>
    <t>Управление культуры Администрации города Пскова</t>
  </si>
  <si>
    <t>Глава Администрации города Пскова</t>
  </si>
  <si>
    <t>Я.В. Лузин</t>
  </si>
  <si>
    <t>Сроки выполнения</t>
  </si>
  <si>
    <t>До 15.09.10</t>
  </si>
  <si>
    <t>м.кв</t>
  </si>
  <si>
    <t>до 30.11.10</t>
  </si>
  <si>
    <t>Комитет по физ. культуре и спорту</t>
  </si>
  <si>
    <t>Улучшение теплоснаб-жения, экономия энергоносителя</t>
  </si>
  <si>
    <t>Упр. культуры</t>
  </si>
  <si>
    <t>внебюджет-ные средства</t>
  </si>
  <si>
    <t>от 10 июня 2010г. № 1235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</si>
</sst>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9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3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4" borderId="0" xfId="0" applyFill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 wrapText="1" indent="1"/>
    </xf>
    <xf numFmtId="2" fontId="1" fillId="0" borderId="1" xfId="0" applyNumberFormat="1" applyFont="1" applyBorder="1" applyAlignment="1">
      <alignment horizontal="center" vertical="center" wrapText="1"/>
    </xf>
    <xf numFmtId="0" fontId="5" fillId="4" borderId="0" xfId="0" applyFont="1" applyFill="1" applyAlignment="1">
      <alignment/>
    </xf>
    <xf numFmtId="2" fontId="1" fillId="4" borderId="0" xfId="0" applyNumberFormat="1" applyFont="1" applyFill="1" applyAlignment="1">
      <alignment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/>
    </xf>
    <xf numFmtId="0" fontId="9" fillId="6" borderId="0" xfId="0" applyFont="1" applyFill="1" applyAlignment="1">
      <alignment/>
    </xf>
    <xf numFmtId="2" fontId="9" fillId="6" borderId="0" xfId="0" applyNumberFormat="1" applyFont="1" applyFill="1" applyAlignment="1">
      <alignment/>
    </xf>
    <xf numFmtId="0" fontId="8" fillId="6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6" borderId="1" xfId="0" applyFont="1" applyFill="1" applyBorder="1" applyAlignment="1">
      <alignment horizontal="center" vertical="center" wrapText="1"/>
    </xf>
    <xf numFmtId="0" fontId="10" fillId="6" borderId="4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2" fontId="8" fillId="6" borderId="5" xfId="0" applyNumberFormat="1" applyFont="1" applyFill="1" applyBorder="1" applyAlignment="1">
      <alignment horizontal="center" vertical="center" wrapText="1"/>
    </xf>
    <xf numFmtId="2" fontId="8" fillId="6" borderId="4" xfId="0" applyNumberFormat="1" applyFont="1" applyFill="1" applyBorder="1" applyAlignment="1">
      <alignment horizontal="center" vertical="center" wrapText="1"/>
    </xf>
    <xf numFmtId="0" fontId="8" fillId="6" borderId="5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/>
    </xf>
    <xf numFmtId="0" fontId="8" fillId="6" borderId="5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2" fontId="9" fillId="6" borderId="6" xfId="0" applyNumberFormat="1" applyFont="1" applyFill="1" applyBorder="1" applyAlignment="1">
      <alignment horizontal="center" vertical="center" wrapText="1"/>
    </xf>
    <xf numFmtId="0" fontId="8" fillId="6" borderId="6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left" vertical="center" wrapText="1" inden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0" fontId="10" fillId="6" borderId="11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/>
    </xf>
    <xf numFmtId="0" fontId="9" fillId="6" borderId="2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2" fontId="0" fillId="6" borderId="4" xfId="0" applyNumberFormat="1" applyFill="1" applyBorder="1" applyAlignment="1">
      <alignment horizontal="center"/>
    </xf>
    <xf numFmtId="0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2" fontId="15" fillId="0" borderId="0" xfId="0" applyNumberFormat="1" applyFont="1" applyAlignment="1">
      <alignment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/>
    </xf>
    <xf numFmtId="2" fontId="11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1" fillId="0" borderId="6" xfId="0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17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/>
    </xf>
    <xf numFmtId="0" fontId="11" fillId="0" borderId="4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center" wrapText="1" inden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0" fillId="0" borderId="7" xfId="0" applyBorder="1" applyAlignment="1">
      <alignment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0" fillId="0" borderId="5" xfId="0" applyBorder="1" applyAlignment="1">
      <alignment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0" xfId="0" applyNumberFormat="1" applyFont="1" applyFill="1" applyBorder="1" applyAlignment="1">
      <alignment horizontal="center" vertical="center" wrapText="1"/>
    </xf>
    <xf numFmtId="0" fontId="9" fillId="6" borderId="15" xfId="0" applyNumberFormat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/>
    </xf>
    <xf numFmtId="0" fontId="8" fillId="6" borderId="5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/>
    </xf>
    <xf numFmtId="0" fontId="8" fillId="6" borderId="0" xfId="0" applyFont="1" applyFill="1" applyAlignment="1">
      <alignment/>
    </xf>
    <xf numFmtId="0" fontId="8" fillId="6" borderId="14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6" borderId="6" xfId="0" applyNumberFormat="1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6" borderId="11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0" fontId="9" fillId="6" borderId="2" xfId="0" applyNumberFormat="1" applyFont="1" applyFill="1" applyBorder="1" applyAlignment="1">
      <alignment horizontal="center" vertical="center" wrapText="1"/>
    </xf>
    <xf numFmtId="0" fontId="9" fillId="6" borderId="3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8" fillId="6" borderId="5" xfId="0" applyNumberFormat="1" applyFont="1" applyFill="1" applyBorder="1" applyAlignment="1">
      <alignment horizontal="center" vertical="center" wrapText="1"/>
    </xf>
    <xf numFmtId="0" fontId="8" fillId="6" borderId="7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12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0" fillId="6" borderId="5" xfId="0" applyNumberFormat="1" applyFont="1" applyFill="1" applyBorder="1" applyAlignment="1">
      <alignment horizontal="center" vertical="center" wrapText="1"/>
    </xf>
    <xf numFmtId="0" fontId="10" fillId="6" borderId="7" xfId="0" applyNumberFormat="1" applyFont="1" applyFill="1" applyBorder="1" applyAlignment="1">
      <alignment horizontal="center" vertical="center" wrapText="1"/>
    </xf>
    <xf numFmtId="0" fontId="10" fillId="6" borderId="4" xfId="0" applyNumberFormat="1" applyFont="1" applyFill="1" applyBorder="1" applyAlignment="1">
      <alignment horizontal="center" vertical="center" wrapText="1"/>
    </xf>
    <xf numFmtId="2" fontId="8" fillId="6" borderId="5" xfId="0" applyNumberFormat="1" applyFont="1" applyFill="1" applyBorder="1" applyAlignment="1">
      <alignment horizontal="center" vertical="center" wrapText="1"/>
    </xf>
    <xf numFmtId="2" fontId="8" fillId="6" borderId="7" xfId="0" applyNumberFormat="1" applyFont="1" applyFill="1" applyBorder="1" applyAlignment="1">
      <alignment horizontal="center" vertical="center" wrapText="1"/>
    </xf>
    <xf numFmtId="2" fontId="8" fillId="6" borderId="4" xfId="0" applyNumberFormat="1" applyFont="1" applyFill="1" applyBorder="1" applyAlignment="1">
      <alignment horizontal="center" vertical="center" wrapText="1"/>
    </xf>
    <xf numFmtId="0" fontId="9" fillId="6" borderId="11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2" xfId="0" applyNumberFormat="1" applyFont="1" applyFill="1" applyBorder="1" applyAlignment="1">
      <alignment horizontal="center" vertical="center" wrapText="1"/>
    </xf>
    <xf numFmtId="0" fontId="8" fillId="6" borderId="3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/>
    </xf>
    <xf numFmtId="0" fontId="9" fillId="6" borderId="1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5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17" fillId="0" borderId="7" xfId="0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zoomScale="75" zoomScaleNormal="75" workbookViewId="0" topLeftCell="A7">
      <selection activeCell="E149" sqref="E149"/>
    </sheetView>
  </sheetViews>
  <sheetFormatPr defaultColWidth="9.140625" defaultRowHeight="12.75"/>
  <cols>
    <col min="1" max="1" width="4.140625" style="0" customWidth="1"/>
    <col min="2" max="2" width="38.140625" style="0" customWidth="1"/>
    <col min="3" max="3" width="5.8515625" style="0" customWidth="1"/>
    <col min="4" max="4" width="6.7109375" style="0" customWidth="1"/>
    <col min="5" max="5" width="12.421875" style="0" customWidth="1"/>
    <col min="6" max="6" width="13.140625" style="0" customWidth="1"/>
    <col min="7" max="7" width="5.140625" style="0" customWidth="1"/>
    <col min="8" max="8" width="12.57421875" style="0" customWidth="1"/>
    <col min="10" max="10" width="11.00390625" style="0" bestFit="1" customWidth="1"/>
  </cols>
  <sheetData>
    <row r="1" spans="1:13" ht="12.75">
      <c r="A1" s="235" t="s">
        <v>161</v>
      </c>
      <c r="B1" s="236"/>
      <c r="C1" s="236"/>
      <c r="D1" s="236"/>
      <c r="E1" s="236"/>
      <c r="F1" s="236"/>
      <c r="G1" s="236"/>
      <c r="H1" s="236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35" t="s">
        <v>56</v>
      </c>
      <c r="B3" s="235"/>
      <c r="C3" s="237"/>
      <c r="D3" s="237"/>
      <c r="E3" s="237"/>
      <c r="F3" s="237"/>
      <c r="G3" s="237"/>
      <c r="H3" s="237"/>
      <c r="I3" s="1"/>
      <c r="J3" s="1"/>
      <c r="K3" s="1"/>
      <c r="L3" s="1"/>
      <c r="M3" s="1"/>
    </row>
    <row r="4" spans="1:13" ht="12.75">
      <c r="A4" s="235" t="s">
        <v>2</v>
      </c>
      <c r="B4" s="235"/>
      <c r="C4" s="235"/>
      <c r="D4" s="235"/>
      <c r="E4" s="235"/>
      <c r="F4" s="235"/>
      <c r="G4" s="235"/>
      <c r="H4" s="235"/>
      <c r="I4" s="1"/>
      <c r="J4" s="1"/>
      <c r="K4" s="1"/>
      <c r="L4" s="1"/>
      <c r="M4" s="1"/>
    </row>
    <row r="5" spans="1:13" ht="12.75">
      <c r="A5" s="235" t="s">
        <v>3</v>
      </c>
      <c r="B5" s="235"/>
      <c r="C5" s="237"/>
      <c r="D5" s="237"/>
      <c r="E5" s="237"/>
      <c r="F5" s="237"/>
      <c r="G5" s="237"/>
      <c r="H5" s="237"/>
      <c r="I5" s="1"/>
      <c r="J5" s="1"/>
      <c r="K5" s="1"/>
      <c r="L5" s="1"/>
      <c r="M5" s="1"/>
    </row>
    <row r="6" spans="1:13" ht="20.25">
      <c r="A6" s="238" t="s">
        <v>113</v>
      </c>
      <c r="B6" s="238"/>
      <c r="C6" s="238"/>
      <c r="D6" s="238"/>
      <c r="E6" s="238"/>
      <c r="F6" s="238"/>
      <c r="G6" s="238"/>
      <c r="H6" s="238"/>
      <c r="I6" s="1"/>
      <c r="J6" s="1"/>
      <c r="K6" s="1"/>
      <c r="L6" s="1"/>
      <c r="M6" s="1"/>
    </row>
    <row r="7" spans="1:13" ht="12.75">
      <c r="A7" s="239" t="s">
        <v>162</v>
      </c>
      <c r="B7" s="240"/>
      <c r="C7" s="240"/>
      <c r="D7" s="240"/>
      <c r="E7" s="240"/>
      <c r="F7" s="240"/>
      <c r="G7" s="240"/>
      <c r="H7" s="240"/>
      <c r="I7" s="1"/>
      <c r="J7" s="1"/>
      <c r="K7" s="1"/>
      <c r="L7" s="1"/>
      <c r="M7" s="1"/>
    </row>
    <row r="8" spans="1:13" ht="15.75">
      <c r="A8" s="239" t="s">
        <v>114</v>
      </c>
      <c r="B8" s="239"/>
      <c r="C8" s="239"/>
      <c r="D8" s="239"/>
      <c r="E8" s="239"/>
      <c r="F8" s="239"/>
      <c r="G8" s="239"/>
      <c r="H8" s="239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250" t="s">
        <v>4</v>
      </c>
      <c r="B10" s="250" t="s">
        <v>0</v>
      </c>
      <c r="C10" s="250" t="s">
        <v>118</v>
      </c>
      <c r="D10" s="250" t="s">
        <v>11</v>
      </c>
      <c r="E10" s="250" t="s">
        <v>5</v>
      </c>
      <c r="F10" s="250" t="s">
        <v>6</v>
      </c>
      <c r="G10" s="250" t="s">
        <v>152</v>
      </c>
      <c r="H10" s="250" t="s">
        <v>119</v>
      </c>
      <c r="I10" s="1"/>
      <c r="J10" s="1"/>
      <c r="K10" s="1"/>
      <c r="L10" s="1"/>
      <c r="M10" s="1"/>
    </row>
    <row r="11" spans="1:13" ht="12.75">
      <c r="A11" s="250"/>
      <c r="B11" s="250"/>
      <c r="C11" s="254"/>
      <c r="D11" s="254"/>
      <c r="E11" s="254"/>
      <c r="F11" s="250"/>
      <c r="G11" s="254"/>
      <c r="H11" s="250"/>
      <c r="I11" s="1"/>
      <c r="J11" s="1"/>
      <c r="K11" s="1"/>
      <c r="L11" s="1"/>
      <c r="M11" s="1"/>
    </row>
    <row r="12" spans="1:13" ht="12.75">
      <c r="A12" s="250"/>
      <c r="B12" s="250"/>
      <c r="C12" s="254"/>
      <c r="D12" s="254"/>
      <c r="E12" s="254"/>
      <c r="F12" s="250"/>
      <c r="G12" s="254"/>
      <c r="H12" s="250"/>
      <c r="I12" s="1"/>
      <c r="J12" s="1"/>
      <c r="K12" s="1"/>
      <c r="L12" s="1"/>
      <c r="M12" s="1"/>
    </row>
    <row r="13" spans="1:13" ht="12.75" customHeight="1">
      <c r="A13" s="56">
        <v>1</v>
      </c>
      <c r="B13" s="56">
        <v>2</v>
      </c>
      <c r="C13" s="54">
        <v>3</v>
      </c>
      <c r="D13" s="54">
        <v>4</v>
      </c>
      <c r="E13" s="54">
        <v>5</v>
      </c>
      <c r="F13" s="54">
        <v>6</v>
      </c>
      <c r="G13" s="54">
        <v>7</v>
      </c>
      <c r="H13" s="56">
        <v>8</v>
      </c>
      <c r="I13" s="1"/>
      <c r="J13" s="1"/>
      <c r="K13" s="1"/>
      <c r="L13" s="1"/>
      <c r="M13" s="1"/>
    </row>
    <row r="14" spans="1:13" ht="12.75" customHeight="1">
      <c r="A14" s="269" t="s">
        <v>57</v>
      </c>
      <c r="B14" s="270"/>
      <c r="C14" s="270"/>
      <c r="D14" s="270"/>
      <c r="E14" s="270"/>
      <c r="F14" s="270"/>
      <c r="G14" s="270"/>
      <c r="H14" s="271"/>
      <c r="I14" s="1"/>
      <c r="J14" s="1"/>
      <c r="K14" s="1"/>
      <c r="L14" s="1"/>
      <c r="M14" s="1"/>
    </row>
    <row r="15" spans="1:13" ht="12" customHeight="1">
      <c r="A15" s="258"/>
      <c r="B15" s="259"/>
      <c r="C15" s="259"/>
      <c r="D15" s="259"/>
      <c r="E15" s="259"/>
      <c r="F15" s="259"/>
      <c r="G15" s="259"/>
      <c r="H15" s="257"/>
      <c r="I15" s="1"/>
      <c r="J15" s="1"/>
      <c r="K15" s="1"/>
      <c r="L15" s="1"/>
      <c r="M15" s="1"/>
    </row>
    <row r="16" spans="1:13" ht="12.75" customHeight="1" hidden="1">
      <c r="A16" s="258"/>
      <c r="B16" s="256"/>
      <c r="C16" s="256"/>
      <c r="D16" s="256"/>
      <c r="E16" s="256"/>
      <c r="F16" s="256"/>
      <c r="G16" s="256"/>
      <c r="H16" s="257"/>
      <c r="I16" s="1"/>
      <c r="J16" s="1"/>
      <c r="K16" s="1"/>
      <c r="L16" s="1"/>
      <c r="M16" s="1"/>
    </row>
    <row r="17" spans="1:13" ht="31.5" customHeight="1">
      <c r="A17" s="59" t="s">
        <v>12</v>
      </c>
      <c r="B17" s="68" t="s">
        <v>131</v>
      </c>
      <c r="C17" s="68" t="s">
        <v>128</v>
      </c>
      <c r="D17" s="68">
        <v>290</v>
      </c>
      <c r="E17" s="57">
        <v>0</v>
      </c>
      <c r="F17" s="79" t="s">
        <v>133</v>
      </c>
      <c r="G17" s="92"/>
      <c r="H17" s="75"/>
      <c r="I17" s="1"/>
      <c r="J17" s="1"/>
      <c r="K17" s="1"/>
      <c r="L17" s="1"/>
      <c r="M17" s="1"/>
    </row>
    <row r="18" spans="1:13" ht="14.25">
      <c r="A18" s="60"/>
      <c r="B18" s="70" t="s">
        <v>134</v>
      </c>
      <c r="C18" s="70"/>
      <c r="D18" s="70"/>
      <c r="E18" s="58">
        <v>0</v>
      </c>
      <c r="F18" s="80" t="s">
        <v>129</v>
      </c>
      <c r="G18" s="93"/>
      <c r="H18" s="77"/>
      <c r="I18" s="1"/>
      <c r="J18" s="1"/>
      <c r="K18" s="1"/>
      <c r="L18" s="1"/>
      <c r="M18" s="1"/>
    </row>
    <row r="19" spans="1:13" ht="24">
      <c r="A19" s="59"/>
      <c r="B19" s="68" t="s">
        <v>130</v>
      </c>
      <c r="C19" s="68" t="s">
        <v>120</v>
      </c>
      <c r="D19" s="68">
        <f>495+110</f>
        <v>605</v>
      </c>
      <c r="E19" s="57">
        <v>0</v>
      </c>
      <c r="F19" s="94" t="s">
        <v>132</v>
      </c>
      <c r="G19" s="92"/>
      <c r="H19" s="75"/>
      <c r="I19" s="1"/>
      <c r="J19" s="1"/>
      <c r="K19" s="1"/>
      <c r="L19" s="1"/>
      <c r="M19" s="1"/>
    </row>
    <row r="20" spans="1:13" ht="18.75" customHeight="1">
      <c r="A20" s="60"/>
      <c r="B20" s="70" t="s">
        <v>136</v>
      </c>
      <c r="C20" s="70"/>
      <c r="D20" s="70"/>
      <c r="E20" s="102">
        <v>100</v>
      </c>
      <c r="F20" s="95" t="s">
        <v>129</v>
      </c>
      <c r="G20" s="93"/>
      <c r="H20" s="77"/>
      <c r="I20" s="1"/>
      <c r="J20" s="1"/>
      <c r="K20" s="1"/>
      <c r="L20" s="1"/>
      <c r="M20" s="1"/>
    </row>
    <row r="21" spans="1:13" ht="14.25">
      <c r="A21" s="60">
        <v>2</v>
      </c>
      <c r="B21" s="70" t="s">
        <v>174</v>
      </c>
      <c r="C21" s="70" t="s">
        <v>18</v>
      </c>
      <c r="D21" s="70">
        <v>321</v>
      </c>
      <c r="E21" s="58">
        <v>350</v>
      </c>
      <c r="F21" s="80" t="s">
        <v>121</v>
      </c>
      <c r="G21" s="93"/>
      <c r="H21" s="70"/>
      <c r="I21" s="1"/>
      <c r="J21" s="1"/>
      <c r="K21" s="1"/>
      <c r="L21" s="1"/>
      <c r="M21" s="1"/>
    </row>
    <row r="22" spans="1:13" ht="14.25">
      <c r="A22" s="272" t="s">
        <v>85</v>
      </c>
      <c r="B22" s="230"/>
      <c r="C22" s="56"/>
      <c r="D22" s="56"/>
      <c r="E22" s="61">
        <f>E17+E19+E20+E21</f>
        <v>450</v>
      </c>
      <c r="F22" s="62"/>
      <c r="G22" s="93"/>
      <c r="H22" s="70"/>
      <c r="I22" s="1"/>
      <c r="J22" s="1" t="s">
        <v>166</v>
      </c>
      <c r="K22" s="1"/>
      <c r="L22" s="1"/>
      <c r="M22" s="1"/>
    </row>
    <row r="23" spans="1:13" ht="14.25">
      <c r="A23" s="254" t="s">
        <v>135</v>
      </c>
      <c r="B23" s="254"/>
      <c r="C23" s="67"/>
      <c r="D23" s="67"/>
      <c r="E23" s="96">
        <f>E17+E19</f>
        <v>0</v>
      </c>
      <c r="F23" s="97"/>
      <c r="G23" s="67"/>
      <c r="H23" s="56"/>
      <c r="I23" s="1"/>
      <c r="J23" s="1"/>
      <c r="K23" s="1"/>
      <c r="L23" s="1"/>
      <c r="M23" s="1"/>
    </row>
    <row r="24" spans="1:13" ht="12.75">
      <c r="A24" s="219" t="s">
        <v>210</v>
      </c>
      <c r="B24" s="259"/>
      <c r="C24" s="259"/>
      <c r="D24" s="259"/>
      <c r="E24" s="259"/>
      <c r="F24" s="259"/>
      <c r="G24" s="259"/>
      <c r="H24" s="259"/>
      <c r="I24" s="1"/>
      <c r="J24" s="1"/>
      <c r="K24" s="1"/>
      <c r="L24" s="1"/>
      <c r="M24" s="1"/>
    </row>
    <row r="25" spans="1:13" ht="16.5" customHeight="1">
      <c r="A25" s="259"/>
      <c r="B25" s="259"/>
      <c r="C25" s="259"/>
      <c r="D25" s="259"/>
      <c r="E25" s="259"/>
      <c r="F25" s="259"/>
      <c r="G25" s="259"/>
      <c r="H25" s="259"/>
      <c r="I25" s="1"/>
      <c r="J25" s="1"/>
      <c r="K25" s="1"/>
      <c r="L25" s="1"/>
      <c r="M25" s="1"/>
    </row>
    <row r="26" spans="1:13" ht="12.75" hidden="1">
      <c r="A26" s="261"/>
      <c r="B26" s="261"/>
      <c r="C26" s="261"/>
      <c r="D26" s="261"/>
      <c r="E26" s="261"/>
      <c r="F26" s="261"/>
      <c r="G26" s="261"/>
      <c r="H26" s="261"/>
      <c r="I26" s="1"/>
      <c r="J26" s="1"/>
      <c r="K26" s="1"/>
      <c r="L26" s="1"/>
      <c r="M26" s="1"/>
    </row>
    <row r="27" spans="1:13" ht="42.75">
      <c r="A27" s="54" t="s">
        <v>12</v>
      </c>
      <c r="B27" s="54" t="s">
        <v>174</v>
      </c>
      <c r="C27" s="54"/>
      <c r="D27" s="54"/>
      <c r="E27" s="61">
        <v>13019</v>
      </c>
      <c r="F27" s="54" t="s">
        <v>175</v>
      </c>
      <c r="G27" s="54"/>
      <c r="H27" s="54"/>
      <c r="I27" s="1"/>
      <c r="J27" s="1"/>
      <c r="K27" s="1"/>
      <c r="L27" s="1"/>
      <c r="M27" s="1"/>
    </row>
    <row r="28" spans="1:13" ht="42.75">
      <c r="A28" s="63" t="s">
        <v>13</v>
      </c>
      <c r="B28" s="54" t="s">
        <v>176</v>
      </c>
      <c r="C28" s="54"/>
      <c r="D28" s="54"/>
      <c r="E28" s="61">
        <f>6048.6</f>
        <v>6048.6</v>
      </c>
      <c r="F28" s="54" t="s">
        <v>122</v>
      </c>
      <c r="G28" s="54"/>
      <c r="H28" s="54"/>
      <c r="I28" s="1"/>
      <c r="J28" s="1"/>
      <c r="K28" s="1"/>
      <c r="L28" s="1"/>
      <c r="M28" s="1"/>
    </row>
    <row r="29" spans="1:13" ht="42.75">
      <c r="A29" s="54" t="s">
        <v>15</v>
      </c>
      <c r="B29" s="54" t="s">
        <v>177</v>
      </c>
      <c r="C29" s="54"/>
      <c r="D29" s="54"/>
      <c r="E29" s="61">
        <v>930.877</v>
      </c>
      <c r="F29" s="54" t="s">
        <v>122</v>
      </c>
      <c r="G29" s="54"/>
      <c r="H29" s="54"/>
      <c r="I29" s="1"/>
      <c r="J29" s="1"/>
      <c r="K29" s="1"/>
      <c r="L29" s="1"/>
      <c r="M29" s="1"/>
    </row>
    <row r="30" spans="1:13" ht="28.5">
      <c r="A30" s="54" t="s">
        <v>17</v>
      </c>
      <c r="B30" s="54" t="s">
        <v>178</v>
      </c>
      <c r="C30" s="54"/>
      <c r="D30" s="54"/>
      <c r="E30" s="61">
        <v>500</v>
      </c>
      <c r="F30" s="54" t="s">
        <v>122</v>
      </c>
      <c r="G30" s="54"/>
      <c r="H30" s="54"/>
      <c r="I30" s="1"/>
      <c r="J30" s="1"/>
      <c r="K30" s="1"/>
      <c r="L30" s="1"/>
      <c r="M30" s="1"/>
    </row>
    <row r="31" spans="1:13" ht="14.25">
      <c r="A31" s="54" t="s">
        <v>58</v>
      </c>
      <c r="B31" s="54" t="s">
        <v>179</v>
      </c>
      <c r="C31" s="54"/>
      <c r="D31" s="54"/>
      <c r="E31" s="61">
        <v>500</v>
      </c>
      <c r="F31" s="54" t="s">
        <v>122</v>
      </c>
      <c r="G31" s="54"/>
      <c r="H31" s="54"/>
      <c r="I31" s="1"/>
      <c r="J31" s="1"/>
      <c r="K31" s="1"/>
      <c r="L31" s="1"/>
      <c r="M31" s="1"/>
    </row>
    <row r="32" spans="1:13" ht="14.25">
      <c r="A32" s="254" t="s">
        <v>85</v>
      </c>
      <c r="B32" s="254"/>
      <c r="C32" s="54"/>
      <c r="D32" s="54"/>
      <c r="E32" s="61">
        <f>E27+E28+E29+E30+E31</f>
        <v>20998.477</v>
      </c>
      <c r="F32" s="54"/>
      <c r="G32" s="54"/>
      <c r="H32" s="54"/>
      <c r="I32" s="1"/>
      <c r="J32" s="1" t="s">
        <v>166</v>
      </c>
      <c r="K32" s="1"/>
      <c r="L32" s="1"/>
      <c r="M32" s="1"/>
    </row>
    <row r="33" spans="1:13" ht="12.75" customHeight="1">
      <c r="A33" s="219" t="s">
        <v>8</v>
      </c>
      <c r="B33" s="233"/>
      <c r="C33" s="233"/>
      <c r="D33" s="233"/>
      <c r="E33" s="233"/>
      <c r="F33" s="233"/>
      <c r="G33" s="233"/>
      <c r="H33" s="233"/>
      <c r="I33" s="1"/>
      <c r="J33" s="1"/>
      <c r="K33" s="1"/>
      <c r="L33" s="1"/>
      <c r="M33" s="1"/>
    </row>
    <row r="34" spans="1:13" ht="15" customHeight="1">
      <c r="A34" s="233"/>
      <c r="B34" s="233"/>
      <c r="C34" s="233"/>
      <c r="D34" s="233"/>
      <c r="E34" s="233"/>
      <c r="F34" s="233"/>
      <c r="G34" s="233"/>
      <c r="H34" s="233"/>
      <c r="I34" s="1"/>
      <c r="J34" s="1"/>
      <c r="K34" s="1"/>
      <c r="L34" s="1"/>
      <c r="M34" s="1"/>
    </row>
    <row r="35" spans="1:13" ht="15.75" customHeight="1" hidden="1">
      <c r="A35" s="233"/>
      <c r="B35" s="233"/>
      <c r="C35" s="233"/>
      <c r="D35" s="233"/>
      <c r="E35" s="233"/>
      <c r="F35" s="233"/>
      <c r="G35" s="233"/>
      <c r="H35" s="233"/>
      <c r="I35" s="1"/>
      <c r="J35" s="1"/>
      <c r="K35" s="1"/>
      <c r="L35" s="1"/>
      <c r="M35" s="1"/>
    </row>
    <row r="36" spans="1:13" ht="16.5" customHeight="1">
      <c r="A36" s="219" t="s">
        <v>20</v>
      </c>
      <c r="B36" s="219"/>
      <c r="C36" s="219"/>
      <c r="D36" s="219"/>
      <c r="E36" s="219"/>
      <c r="F36" s="219"/>
      <c r="G36" s="219"/>
      <c r="H36" s="219"/>
      <c r="I36" s="1"/>
      <c r="J36" s="1"/>
      <c r="K36" s="1"/>
      <c r="L36" s="1"/>
      <c r="M36" s="1"/>
    </row>
    <row r="37" spans="1:13" ht="12.75" customHeight="1">
      <c r="A37" s="233" t="s">
        <v>9</v>
      </c>
      <c r="B37" s="233"/>
      <c r="C37" s="233"/>
      <c r="D37" s="233"/>
      <c r="E37" s="233"/>
      <c r="F37" s="233"/>
      <c r="G37" s="233"/>
      <c r="H37" s="233"/>
      <c r="I37" s="2"/>
      <c r="J37" s="2"/>
      <c r="K37" s="2"/>
      <c r="L37" s="2"/>
      <c r="M37" s="2"/>
    </row>
    <row r="38" spans="1:13" ht="64.5" customHeight="1">
      <c r="A38" s="56">
        <v>1</v>
      </c>
      <c r="B38" s="56" t="s">
        <v>125</v>
      </c>
      <c r="C38" s="56"/>
      <c r="D38" s="56"/>
      <c r="E38" s="61">
        <f>2725+5145+2150+2180+705+950</f>
        <v>13855</v>
      </c>
      <c r="F38" s="56" t="s">
        <v>123</v>
      </c>
      <c r="G38" s="56" t="s">
        <v>43</v>
      </c>
      <c r="H38" s="62" t="s">
        <v>46</v>
      </c>
      <c r="I38" s="1"/>
      <c r="J38" s="1"/>
      <c r="K38" s="1"/>
      <c r="L38" s="1"/>
      <c r="M38" s="1"/>
    </row>
    <row r="39" spans="1:13" ht="14.25">
      <c r="A39" s="63"/>
      <c r="B39" s="56" t="s">
        <v>26</v>
      </c>
      <c r="C39" s="56"/>
      <c r="D39" s="56"/>
      <c r="E39" s="61">
        <f>E38</f>
        <v>13855</v>
      </c>
      <c r="F39" s="61"/>
      <c r="G39" s="56"/>
      <c r="H39" s="56"/>
      <c r="I39" s="1"/>
      <c r="J39" s="1"/>
      <c r="K39" s="1"/>
      <c r="L39" s="1"/>
      <c r="M39" s="1"/>
    </row>
    <row r="40" spans="1:13" ht="15">
      <c r="A40" s="269" t="s">
        <v>19</v>
      </c>
      <c r="B40" s="231"/>
      <c r="C40" s="231"/>
      <c r="D40" s="231"/>
      <c r="E40" s="231"/>
      <c r="F40" s="231"/>
      <c r="G40" s="232"/>
      <c r="H40" s="66"/>
      <c r="I40" s="1"/>
      <c r="J40" s="1"/>
      <c r="K40" s="1"/>
      <c r="L40" s="1"/>
      <c r="M40" s="1"/>
    </row>
    <row r="41" spans="1:13" ht="36">
      <c r="A41" s="60">
        <v>1</v>
      </c>
      <c r="B41" s="60" t="s">
        <v>167</v>
      </c>
      <c r="C41" s="60" t="s">
        <v>18</v>
      </c>
      <c r="D41" s="60">
        <v>3</v>
      </c>
      <c r="E41" s="58">
        <f>300</f>
        <v>300</v>
      </c>
      <c r="F41" s="60" t="s">
        <v>123</v>
      </c>
      <c r="G41" s="60" t="s">
        <v>43</v>
      </c>
      <c r="H41" s="55" t="s">
        <v>44</v>
      </c>
      <c r="I41" s="1"/>
      <c r="J41" s="1"/>
      <c r="K41" s="1"/>
      <c r="L41" s="1"/>
      <c r="M41" s="1"/>
    </row>
    <row r="42" spans="1:13" ht="57">
      <c r="A42" s="56">
        <v>2</v>
      </c>
      <c r="B42" s="56" t="s">
        <v>168</v>
      </c>
      <c r="C42" s="56" t="s">
        <v>18</v>
      </c>
      <c r="D42" s="56">
        <v>3</v>
      </c>
      <c r="E42" s="61">
        <f>120+150+150</f>
        <v>420</v>
      </c>
      <c r="F42" s="56" t="s">
        <v>123</v>
      </c>
      <c r="G42" s="56" t="s">
        <v>43</v>
      </c>
      <c r="H42" s="62" t="s">
        <v>45</v>
      </c>
      <c r="I42" s="11"/>
      <c r="J42" s="71"/>
      <c r="K42" s="1"/>
      <c r="L42" s="1"/>
      <c r="M42" s="1"/>
    </row>
    <row r="43" spans="1:13" ht="14.25">
      <c r="A43" s="56"/>
      <c r="B43" s="56" t="s">
        <v>26</v>
      </c>
      <c r="C43" s="56"/>
      <c r="D43" s="56"/>
      <c r="E43" s="61">
        <f>E41+E42</f>
        <v>720</v>
      </c>
      <c r="F43" s="61"/>
      <c r="G43" s="56"/>
      <c r="H43" s="56"/>
      <c r="I43" s="11"/>
      <c r="J43" s="71"/>
      <c r="K43" s="1"/>
      <c r="L43" s="1"/>
      <c r="M43" s="1"/>
    </row>
    <row r="44" spans="1:13" ht="14.25">
      <c r="A44" s="248" t="s">
        <v>34</v>
      </c>
      <c r="B44" s="234"/>
      <c r="C44" s="234"/>
      <c r="D44" s="234"/>
      <c r="E44" s="234"/>
      <c r="F44" s="234"/>
      <c r="G44" s="234"/>
      <c r="H44" s="230"/>
      <c r="I44" s="11"/>
      <c r="J44" s="71"/>
      <c r="K44" s="1"/>
      <c r="L44" s="1"/>
      <c r="M44" s="1"/>
    </row>
    <row r="45" spans="1:13" ht="60">
      <c r="A45" s="56" t="s">
        <v>12</v>
      </c>
      <c r="B45" s="56" t="s">
        <v>143</v>
      </c>
      <c r="C45" s="56" t="s">
        <v>22</v>
      </c>
      <c r="D45" s="56">
        <f>65+65+72+100+120+100+10+30+60+30+30+80+80+50+90+10+50+558+30+32+136+70+110+100+10+10+70+80+180+10+10+400+184+240+140+160+36+18+62+90+64+32+32+54+54+24+24+266+72+164+124+66+40+84+54+296+20+68+96+150+380+42+21+21+56+28+28+76+38+38+172+86+86+72+36+36+120+60+60+96+22+104+72+200+280+140+140+80+60+55+50+240+52+52+50+50+14+131+145+140+30+30+260+182+90+90+50+15+15+450+90+90+100+120+280+130+100</f>
        <v>11313</v>
      </c>
      <c r="E45" s="61">
        <f>458+460+557+1098+566+923</f>
        <v>4062</v>
      </c>
      <c r="F45" s="56" t="s">
        <v>123</v>
      </c>
      <c r="G45" s="56" t="s">
        <v>43</v>
      </c>
      <c r="H45" s="62" t="s">
        <v>151</v>
      </c>
      <c r="I45" s="11"/>
      <c r="J45" s="71"/>
      <c r="K45" s="1"/>
      <c r="L45" s="1"/>
      <c r="M45" s="1"/>
    </row>
    <row r="46" spans="1:13" ht="57">
      <c r="A46" s="63" t="s">
        <v>13</v>
      </c>
      <c r="B46" s="56" t="s">
        <v>169</v>
      </c>
      <c r="C46" s="56"/>
      <c r="D46" s="56"/>
      <c r="E46" s="61">
        <f>280+100</f>
        <v>380</v>
      </c>
      <c r="F46" s="56" t="s">
        <v>123</v>
      </c>
      <c r="G46" s="56" t="s">
        <v>43</v>
      </c>
      <c r="H46" s="62" t="s">
        <v>44</v>
      </c>
      <c r="I46" s="11"/>
      <c r="J46" s="71"/>
      <c r="K46" s="1"/>
      <c r="L46" s="1"/>
      <c r="M46" s="1"/>
    </row>
    <row r="47" spans="1:13" ht="65.25" customHeight="1">
      <c r="A47" s="63">
        <v>3</v>
      </c>
      <c r="B47" s="56" t="s">
        <v>170</v>
      </c>
      <c r="C47" s="56"/>
      <c r="D47" s="56"/>
      <c r="E47" s="61">
        <v>500</v>
      </c>
      <c r="F47" s="56" t="s">
        <v>123</v>
      </c>
      <c r="G47" s="56" t="s">
        <v>43</v>
      </c>
      <c r="H47" s="62" t="s">
        <v>44</v>
      </c>
      <c r="I47" s="11"/>
      <c r="J47" s="71"/>
      <c r="K47" s="1"/>
      <c r="L47" s="1"/>
      <c r="M47" s="1"/>
    </row>
    <row r="48" spans="1:13" ht="14.25">
      <c r="A48" s="67"/>
      <c r="B48" s="63" t="s">
        <v>26</v>
      </c>
      <c r="C48" s="67"/>
      <c r="D48" s="67"/>
      <c r="E48" s="61">
        <f>E45+E46+E47</f>
        <v>4942</v>
      </c>
      <c r="F48" s="56"/>
      <c r="G48" s="56"/>
      <c r="H48" s="56"/>
      <c r="I48" s="1"/>
      <c r="J48" s="1"/>
      <c r="K48" s="1"/>
      <c r="L48" s="1"/>
      <c r="M48" s="1"/>
    </row>
    <row r="49" spans="1:13" ht="12.75" customHeight="1">
      <c r="A49" s="248" t="s">
        <v>27</v>
      </c>
      <c r="B49" s="220"/>
      <c r="C49" s="220"/>
      <c r="D49" s="249"/>
      <c r="E49" s="64">
        <f>E39+E43+E48</f>
        <v>19517</v>
      </c>
      <c r="F49" s="56"/>
      <c r="G49" s="56"/>
      <c r="H49" s="56"/>
      <c r="I49" s="1"/>
      <c r="J49" s="1"/>
      <c r="K49" s="1"/>
      <c r="L49" s="1"/>
      <c r="M49" s="1"/>
    </row>
    <row r="50" spans="1:13" ht="7.5" customHeight="1">
      <c r="A50" s="219" t="s">
        <v>30</v>
      </c>
      <c r="B50" s="259"/>
      <c r="C50" s="259"/>
      <c r="D50" s="259"/>
      <c r="E50" s="259"/>
      <c r="F50" s="259"/>
      <c r="G50" s="259"/>
      <c r="H50" s="259"/>
      <c r="I50" s="1"/>
      <c r="J50" s="1"/>
      <c r="K50" s="1"/>
      <c r="L50" s="1"/>
      <c r="M50" s="1"/>
    </row>
    <row r="51" spans="1:13" ht="3.75" customHeight="1" hidden="1">
      <c r="A51" s="259"/>
      <c r="B51" s="259"/>
      <c r="C51" s="259"/>
      <c r="D51" s="259"/>
      <c r="E51" s="259"/>
      <c r="F51" s="259"/>
      <c r="G51" s="259"/>
      <c r="H51" s="259"/>
      <c r="I51" s="1"/>
      <c r="J51" s="1"/>
      <c r="K51" s="1"/>
      <c r="L51" s="1"/>
      <c r="M51" s="1"/>
    </row>
    <row r="52" spans="1:13" ht="3.75" customHeight="1">
      <c r="A52" s="259"/>
      <c r="B52" s="259"/>
      <c r="C52" s="259"/>
      <c r="D52" s="259"/>
      <c r="E52" s="259"/>
      <c r="F52" s="259"/>
      <c r="G52" s="259"/>
      <c r="H52" s="259"/>
      <c r="I52" s="1"/>
      <c r="J52" s="1"/>
      <c r="K52" s="1"/>
      <c r="L52" s="1"/>
      <c r="M52" s="1"/>
    </row>
    <row r="53" spans="1:13" ht="15">
      <c r="A53" s="233" t="s">
        <v>9</v>
      </c>
      <c r="B53" s="221"/>
      <c r="C53" s="221"/>
      <c r="D53" s="221"/>
      <c r="E53" s="221"/>
      <c r="F53" s="221"/>
      <c r="G53" s="221"/>
      <c r="H53" s="221"/>
      <c r="I53" s="1"/>
      <c r="J53" s="1"/>
      <c r="K53" s="1"/>
      <c r="L53" s="1"/>
      <c r="M53" s="1"/>
    </row>
    <row r="54" spans="1:13" ht="36">
      <c r="A54" s="56" t="s">
        <v>12</v>
      </c>
      <c r="B54" s="56" t="s">
        <v>171</v>
      </c>
      <c r="C54" s="56"/>
      <c r="D54" s="56"/>
      <c r="E54" s="61">
        <f>948+320+374+239+762+169+355</f>
        <v>3167</v>
      </c>
      <c r="F54" s="56" t="s">
        <v>123</v>
      </c>
      <c r="G54" s="56" t="s">
        <v>43</v>
      </c>
      <c r="H54" s="62" t="s">
        <v>44</v>
      </c>
      <c r="I54" s="1"/>
      <c r="J54" s="1"/>
      <c r="K54" s="1"/>
      <c r="L54" s="1"/>
      <c r="M54" s="1"/>
    </row>
    <row r="55" spans="1:13" ht="14.25">
      <c r="A55" s="63"/>
      <c r="B55" s="56" t="s">
        <v>26</v>
      </c>
      <c r="C55" s="56"/>
      <c r="D55" s="56"/>
      <c r="E55" s="61">
        <f>E54</f>
        <v>3167</v>
      </c>
      <c r="F55" s="61"/>
      <c r="G55" s="56"/>
      <c r="H55" s="56"/>
      <c r="I55" s="1"/>
      <c r="J55" s="1"/>
      <c r="K55" s="1"/>
      <c r="L55" s="1"/>
      <c r="M55" s="1"/>
    </row>
    <row r="56" spans="1:13" ht="14.25">
      <c r="A56" s="276" t="s">
        <v>19</v>
      </c>
      <c r="B56" s="254"/>
      <c r="C56" s="254"/>
      <c r="D56" s="254"/>
      <c r="E56" s="254"/>
      <c r="F56" s="254"/>
      <c r="G56" s="254"/>
      <c r="H56" s="254"/>
      <c r="I56" s="1"/>
      <c r="J56" s="1"/>
      <c r="K56" s="1"/>
      <c r="L56" s="1"/>
      <c r="M56" s="1"/>
    </row>
    <row r="57" spans="1:13" ht="71.25">
      <c r="A57" s="56" t="s">
        <v>12</v>
      </c>
      <c r="B57" s="56" t="s">
        <v>33</v>
      </c>
      <c r="C57" s="56"/>
      <c r="D57" s="56"/>
      <c r="E57" s="61">
        <v>1737</v>
      </c>
      <c r="F57" s="56" t="s">
        <v>123</v>
      </c>
      <c r="G57" s="56" t="s">
        <v>43</v>
      </c>
      <c r="H57" s="62" t="s">
        <v>44</v>
      </c>
      <c r="I57" s="1"/>
      <c r="J57" s="1"/>
      <c r="K57" s="1"/>
      <c r="L57" s="1"/>
      <c r="M57" s="1"/>
    </row>
    <row r="58" spans="1:13" ht="14.25">
      <c r="A58" s="56"/>
      <c r="B58" s="56" t="s">
        <v>26</v>
      </c>
      <c r="C58" s="56"/>
      <c r="D58" s="56"/>
      <c r="E58" s="61">
        <f>E57</f>
        <v>1737</v>
      </c>
      <c r="F58" s="61"/>
      <c r="G58" s="56"/>
      <c r="H58" s="56"/>
      <c r="I58" s="1"/>
      <c r="J58" s="1"/>
      <c r="K58" s="1"/>
      <c r="L58" s="1"/>
      <c r="M58" s="1"/>
    </row>
    <row r="59" spans="1:13" ht="14.25">
      <c r="A59" s="276" t="s">
        <v>34</v>
      </c>
      <c r="B59" s="254"/>
      <c r="C59" s="254"/>
      <c r="D59" s="254"/>
      <c r="E59" s="254"/>
      <c r="F59" s="254"/>
      <c r="G59" s="254"/>
      <c r="H59" s="254"/>
      <c r="I59" s="1"/>
      <c r="J59" s="1"/>
      <c r="K59" s="1"/>
      <c r="L59" s="1"/>
      <c r="M59" s="1"/>
    </row>
    <row r="60" spans="1:13" ht="36">
      <c r="A60" s="56" t="s">
        <v>12</v>
      </c>
      <c r="B60" s="56" t="s">
        <v>35</v>
      </c>
      <c r="C60" s="56" t="s">
        <v>22</v>
      </c>
      <c r="D60" s="56">
        <f>50+43+15+15</f>
        <v>123</v>
      </c>
      <c r="E60" s="61">
        <f>120+52+14+51+16+32+140+100+255.6+40+24+390+50+69+40+160+117+150</f>
        <v>1820.6</v>
      </c>
      <c r="F60" s="56" t="s">
        <v>123</v>
      </c>
      <c r="G60" s="56" t="s">
        <v>43</v>
      </c>
      <c r="H60" s="62" t="s">
        <v>44</v>
      </c>
      <c r="I60" s="1"/>
      <c r="J60" s="1"/>
      <c r="K60" s="1"/>
      <c r="L60" s="1"/>
      <c r="M60" s="1"/>
    </row>
    <row r="61" spans="1:13" ht="36">
      <c r="A61" s="56" t="s">
        <v>13</v>
      </c>
      <c r="B61" s="56" t="s">
        <v>36</v>
      </c>
      <c r="C61" s="56"/>
      <c r="D61" s="56"/>
      <c r="E61" s="61">
        <f>64+38+27+34+10+132+42+36+60+13+43+42+32+22+87+63+61+67+39+88+53+35+24+12</f>
        <v>1124</v>
      </c>
      <c r="F61" s="56" t="s">
        <v>123</v>
      </c>
      <c r="G61" s="56" t="s">
        <v>43</v>
      </c>
      <c r="H61" s="62" t="s">
        <v>44</v>
      </c>
      <c r="I61" s="1"/>
      <c r="J61" s="1"/>
      <c r="K61" s="1"/>
      <c r="L61" s="1"/>
      <c r="M61" s="1"/>
    </row>
    <row r="62" spans="1:13" ht="14.25">
      <c r="A62" s="56"/>
      <c r="B62" s="56" t="s">
        <v>26</v>
      </c>
      <c r="C62" s="56"/>
      <c r="D62" s="56"/>
      <c r="E62" s="61">
        <f>E60+E61</f>
        <v>2944.6</v>
      </c>
      <c r="F62" s="56"/>
      <c r="G62" s="56"/>
      <c r="H62" s="56"/>
      <c r="I62" s="1"/>
      <c r="J62" s="1"/>
      <c r="K62" s="1"/>
      <c r="L62" s="1"/>
      <c r="M62" s="1"/>
    </row>
    <row r="63" spans="1:13" ht="57">
      <c r="A63" s="63" t="s">
        <v>15</v>
      </c>
      <c r="B63" s="56" t="s">
        <v>127</v>
      </c>
      <c r="C63" s="56"/>
      <c r="D63" s="56"/>
      <c r="E63" s="61">
        <f>230+100+91+35+50+44+78+10+50+10+10+10+230+100+10+30+55+10</f>
        <v>1153</v>
      </c>
      <c r="F63" s="56" t="s">
        <v>123</v>
      </c>
      <c r="G63" s="56" t="s">
        <v>43</v>
      </c>
      <c r="H63" s="62" t="s">
        <v>44</v>
      </c>
      <c r="I63" s="1"/>
      <c r="J63" s="1"/>
      <c r="K63" s="1"/>
      <c r="L63" s="1"/>
      <c r="M63" s="1"/>
    </row>
    <row r="64" spans="1:13" ht="14.25">
      <c r="A64" s="67"/>
      <c r="B64" s="63" t="s">
        <v>26</v>
      </c>
      <c r="C64" s="67"/>
      <c r="D64" s="67"/>
      <c r="E64" s="61">
        <f>E63</f>
        <v>1153</v>
      </c>
      <c r="F64" s="56"/>
      <c r="G64" s="56"/>
      <c r="H64" s="56"/>
      <c r="I64" s="1"/>
      <c r="J64" s="1"/>
      <c r="K64" s="1"/>
      <c r="L64" s="1"/>
      <c r="M64" s="1"/>
    </row>
    <row r="65" spans="1:13" ht="15">
      <c r="A65" s="276" t="s">
        <v>41</v>
      </c>
      <c r="B65" s="254"/>
      <c r="C65" s="254"/>
      <c r="D65" s="254"/>
      <c r="E65" s="64">
        <f>E55+E58+E62+E64</f>
        <v>9001.6</v>
      </c>
      <c r="F65" s="56"/>
      <c r="G65" s="56"/>
      <c r="H65" s="56"/>
      <c r="I65" s="1"/>
      <c r="J65" s="1"/>
      <c r="K65" s="1"/>
      <c r="L65" s="1"/>
      <c r="M65" s="1"/>
    </row>
    <row r="66" spans="1:13" ht="10.5" customHeight="1">
      <c r="A66" s="219" t="s">
        <v>47</v>
      </c>
      <c r="B66" s="224"/>
      <c r="C66" s="224"/>
      <c r="D66" s="224"/>
      <c r="E66" s="224"/>
      <c r="F66" s="224"/>
      <c r="G66" s="224"/>
      <c r="H66" s="224"/>
      <c r="I66" s="1"/>
      <c r="J66" s="1"/>
      <c r="K66" s="1"/>
      <c r="L66" s="1"/>
      <c r="M66" s="1"/>
    </row>
    <row r="67" spans="1:13" ht="11.25" customHeight="1">
      <c r="A67" s="225"/>
      <c r="B67" s="225"/>
      <c r="C67" s="225"/>
      <c r="D67" s="225"/>
      <c r="E67" s="225"/>
      <c r="F67" s="225"/>
      <c r="G67" s="225"/>
      <c r="H67" s="225"/>
      <c r="I67" s="1"/>
      <c r="J67" s="1"/>
      <c r="K67" s="1"/>
      <c r="L67" s="1"/>
      <c r="M67" s="1"/>
    </row>
    <row r="68" spans="1:13" ht="12.75" hidden="1">
      <c r="A68" s="226"/>
      <c r="B68" s="226"/>
      <c r="C68" s="226"/>
      <c r="D68" s="226"/>
      <c r="E68" s="226"/>
      <c r="F68" s="226"/>
      <c r="G68" s="226"/>
      <c r="H68" s="226"/>
      <c r="I68" s="1"/>
      <c r="J68" s="1"/>
      <c r="K68" s="1"/>
      <c r="L68" s="1"/>
      <c r="M68" s="1"/>
    </row>
    <row r="69" spans="1:13" ht="15" hidden="1">
      <c r="A69" s="274" t="s">
        <v>9</v>
      </c>
      <c r="B69" s="275"/>
      <c r="C69" s="275"/>
      <c r="D69" s="275"/>
      <c r="E69" s="275"/>
      <c r="F69" s="275"/>
      <c r="G69" s="275"/>
      <c r="H69" s="275"/>
      <c r="I69" s="1"/>
      <c r="J69" s="1"/>
      <c r="K69" s="1"/>
      <c r="L69" s="1"/>
      <c r="M69" s="1"/>
    </row>
    <row r="70" spans="1:13" ht="28.5">
      <c r="A70" s="251" t="s">
        <v>12</v>
      </c>
      <c r="B70" s="59" t="s">
        <v>163</v>
      </c>
      <c r="C70" s="251" t="s">
        <v>126</v>
      </c>
      <c r="D70" s="59">
        <v>9</v>
      </c>
      <c r="E70" s="57">
        <f>120+80+80+350+80+60+100+40</f>
        <v>910</v>
      </c>
      <c r="F70" s="251" t="s">
        <v>123</v>
      </c>
      <c r="G70" s="251" t="s">
        <v>43</v>
      </c>
      <c r="H70" s="278" t="s">
        <v>137</v>
      </c>
      <c r="I70" s="1"/>
      <c r="J70" s="1"/>
      <c r="K70" s="1"/>
      <c r="L70" s="1"/>
      <c r="M70" s="1"/>
    </row>
    <row r="71" spans="1:13" ht="60.75" customHeight="1">
      <c r="A71" s="277"/>
      <c r="B71" s="60" t="s">
        <v>164</v>
      </c>
      <c r="C71" s="277"/>
      <c r="D71" s="60">
        <v>9</v>
      </c>
      <c r="E71" s="58">
        <v>910</v>
      </c>
      <c r="F71" s="277"/>
      <c r="G71" s="277"/>
      <c r="H71" s="279"/>
      <c r="I71" s="1"/>
      <c r="J71" s="1"/>
      <c r="K71" s="1"/>
      <c r="L71" s="1"/>
      <c r="M71" s="1"/>
    </row>
    <row r="72" spans="1:13" ht="36">
      <c r="A72" s="56" t="s">
        <v>13</v>
      </c>
      <c r="B72" s="56" t="s">
        <v>165</v>
      </c>
      <c r="C72" s="56"/>
      <c r="D72" s="56"/>
      <c r="E72" s="61">
        <v>20530</v>
      </c>
      <c r="F72" s="56" t="s">
        <v>123</v>
      </c>
      <c r="G72" s="56" t="s">
        <v>43</v>
      </c>
      <c r="H72" s="62" t="s">
        <v>44</v>
      </c>
      <c r="I72" s="1"/>
      <c r="J72" s="1"/>
      <c r="K72" s="1"/>
      <c r="L72" s="1"/>
      <c r="M72" s="1"/>
    </row>
    <row r="73" spans="1:13" ht="14.25">
      <c r="A73" s="63"/>
      <c r="B73" s="56" t="s">
        <v>26</v>
      </c>
      <c r="C73" s="56"/>
      <c r="D73" s="56"/>
      <c r="E73" s="61">
        <f>E70+E72</f>
        <v>21440</v>
      </c>
      <c r="F73" s="61"/>
      <c r="G73" s="56"/>
      <c r="H73" s="56"/>
      <c r="I73" s="1"/>
      <c r="J73" s="1"/>
      <c r="K73" s="1"/>
      <c r="L73" s="1"/>
      <c r="M73" s="1"/>
    </row>
    <row r="74" spans="1:13" ht="14.25">
      <c r="A74" s="276" t="s">
        <v>19</v>
      </c>
      <c r="B74" s="254"/>
      <c r="C74" s="254"/>
      <c r="D74" s="254"/>
      <c r="E74" s="254"/>
      <c r="F74" s="254"/>
      <c r="G74" s="254"/>
      <c r="H74" s="254"/>
      <c r="I74" s="1"/>
      <c r="J74" s="1"/>
      <c r="K74" s="1"/>
      <c r="L74" s="1"/>
      <c r="M74" s="1"/>
    </row>
    <row r="75" spans="1:13" ht="36">
      <c r="A75" s="56" t="s">
        <v>12</v>
      </c>
      <c r="B75" s="56" t="s">
        <v>140</v>
      </c>
      <c r="C75" s="56"/>
      <c r="D75" s="56"/>
      <c r="E75" s="61">
        <f>460</f>
        <v>460</v>
      </c>
      <c r="F75" s="56" t="s">
        <v>123</v>
      </c>
      <c r="G75" s="56" t="s">
        <v>43</v>
      </c>
      <c r="H75" s="62" t="s">
        <v>44</v>
      </c>
      <c r="I75" s="1"/>
      <c r="J75" s="1"/>
      <c r="K75" s="1"/>
      <c r="L75" s="1"/>
      <c r="M75" s="1"/>
    </row>
    <row r="76" spans="1:13" ht="15">
      <c r="A76" s="248" t="s">
        <v>26</v>
      </c>
      <c r="B76" s="249"/>
      <c r="C76" s="56"/>
      <c r="D76" s="56"/>
      <c r="E76" s="61">
        <f>E75</f>
        <v>460</v>
      </c>
      <c r="F76" s="56"/>
      <c r="G76" s="56"/>
      <c r="H76" s="56"/>
      <c r="I76" s="1"/>
      <c r="J76" s="1"/>
      <c r="K76" s="1"/>
      <c r="L76" s="1"/>
      <c r="M76" s="1"/>
    </row>
    <row r="77" spans="1:13" ht="15">
      <c r="A77" s="248" t="s">
        <v>50</v>
      </c>
      <c r="B77" s="220"/>
      <c r="C77" s="220"/>
      <c r="D77" s="249"/>
      <c r="E77" s="64">
        <f>E73+E76</f>
        <v>21900</v>
      </c>
      <c r="F77" s="56"/>
      <c r="G77" s="56"/>
      <c r="H77" s="56"/>
      <c r="I77" s="1"/>
      <c r="J77" s="1"/>
      <c r="K77" s="1"/>
      <c r="L77" s="1"/>
      <c r="M77" s="1"/>
    </row>
    <row r="78" spans="1:13" ht="15">
      <c r="A78" s="220" t="s">
        <v>112</v>
      </c>
      <c r="B78" s="220"/>
      <c r="C78" s="65"/>
      <c r="D78" s="65"/>
      <c r="E78" s="72">
        <f>E49+E65+E77</f>
        <v>50418.6</v>
      </c>
      <c r="F78" s="73"/>
      <c r="G78" s="73"/>
      <c r="H78" s="73"/>
      <c r="I78" s="1"/>
      <c r="J78" s="1" t="s">
        <v>166</v>
      </c>
      <c r="K78" s="1"/>
      <c r="L78" s="1"/>
      <c r="M78" s="1"/>
    </row>
    <row r="79" spans="1:13" ht="15" customHeight="1">
      <c r="A79" s="231" t="s">
        <v>65</v>
      </c>
      <c r="B79" s="227"/>
      <c r="C79" s="227"/>
      <c r="D79" s="227"/>
      <c r="E79" s="227"/>
      <c r="F79" s="227"/>
      <c r="G79" s="227"/>
      <c r="H79" s="227"/>
      <c r="I79" s="1"/>
      <c r="J79" s="1"/>
      <c r="K79" s="1"/>
      <c r="L79" s="1"/>
      <c r="M79" s="1"/>
    </row>
    <row r="80" spans="1:13" ht="15.75" customHeight="1" hidden="1">
      <c r="A80" s="225"/>
      <c r="B80" s="225"/>
      <c r="C80" s="225"/>
      <c r="D80" s="225"/>
      <c r="E80" s="225"/>
      <c r="F80" s="225"/>
      <c r="G80" s="225"/>
      <c r="H80" s="225"/>
      <c r="I80" s="1"/>
      <c r="J80" s="1"/>
      <c r="K80" s="1"/>
      <c r="L80" s="1"/>
      <c r="M80" s="1"/>
    </row>
    <row r="81" spans="1:13" ht="12.75" customHeight="1">
      <c r="A81" s="224"/>
      <c r="B81" s="224"/>
      <c r="C81" s="224"/>
      <c r="D81" s="224"/>
      <c r="E81" s="224"/>
      <c r="F81" s="224"/>
      <c r="G81" s="224"/>
      <c r="H81" s="224"/>
      <c r="I81" s="1"/>
      <c r="J81" s="1"/>
      <c r="K81" s="1"/>
      <c r="L81" s="1"/>
      <c r="M81" s="1"/>
    </row>
    <row r="82" spans="1:13" ht="15">
      <c r="A82" s="219" t="s">
        <v>66</v>
      </c>
      <c r="B82" s="219"/>
      <c r="C82" s="219"/>
      <c r="D82" s="219"/>
      <c r="E82" s="219"/>
      <c r="F82" s="219"/>
      <c r="G82" s="219"/>
      <c r="H82" s="219"/>
      <c r="I82" s="1"/>
      <c r="J82" s="1"/>
      <c r="K82" s="1"/>
      <c r="L82" s="1"/>
      <c r="M82" s="1"/>
    </row>
    <row r="83" spans="1:13" ht="28.5">
      <c r="A83" s="56" t="s">
        <v>12</v>
      </c>
      <c r="B83" s="56" t="s">
        <v>172</v>
      </c>
      <c r="C83" s="56"/>
      <c r="D83" s="56"/>
      <c r="E83" s="61">
        <f>1897*1.18</f>
        <v>2238.46</v>
      </c>
      <c r="F83" s="56" t="s">
        <v>123</v>
      </c>
      <c r="G83" s="56" t="s">
        <v>89</v>
      </c>
      <c r="H83" s="56"/>
      <c r="I83" s="1"/>
      <c r="J83" s="1"/>
      <c r="K83" s="1"/>
      <c r="L83" s="1"/>
      <c r="M83" s="1"/>
    </row>
    <row r="84" spans="1:13" ht="14.25" customHeight="1">
      <c r="A84" s="272" t="s">
        <v>26</v>
      </c>
      <c r="B84" s="273"/>
      <c r="C84" s="56"/>
      <c r="D84" s="56"/>
      <c r="E84" s="61">
        <f>E83</f>
        <v>2238.46</v>
      </c>
      <c r="F84" s="56"/>
      <c r="G84" s="56"/>
      <c r="H84" s="56"/>
      <c r="I84" s="1"/>
      <c r="J84" s="1"/>
      <c r="K84" s="1"/>
      <c r="L84" s="1"/>
      <c r="M84" s="1"/>
    </row>
    <row r="85" spans="1:13" ht="99.75">
      <c r="A85" s="56" t="s">
        <v>12</v>
      </c>
      <c r="B85" s="56" t="s">
        <v>138</v>
      </c>
      <c r="C85" s="56"/>
      <c r="D85" s="56"/>
      <c r="E85" s="61">
        <f>(408+1640)*1.18</f>
        <v>2416.64</v>
      </c>
      <c r="F85" s="56" t="s">
        <v>123</v>
      </c>
      <c r="G85" s="56" t="s">
        <v>89</v>
      </c>
      <c r="H85" s="56"/>
      <c r="I85" s="1"/>
      <c r="J85" s="1"/>
      <c r="K85" s="1"/>
      <c r="L85" s="1"/>
      <c r="M85" s="1"/>
    </row>
    <row r="86" spans="1:13" ht="28.5">
      <c r="A86" s="56" t="s">
        <v>13</v>
      </c>
      <c r="B86" s="56" t="s">
        <v>139</v>
      </c>
      <c r="C86" s="56"/>
      <c r="D86" s="56"/>
      <c r="E86" s="61">
        <f>(4804+7500+9912+2224+362)*1.18</f>
        <v>29266.359999999997</v>
      </c>
      <c r="F86" s="56" t="s">
        <v>123</v>
      </c>
      <c r="G86" s="56" t="s">
        <v>89</v>
      </c>
      <c r="H86" s="56"/>
      <c r="I86" s="1"/>
      <c r="J86" s="1"/>
      <c r="K86" s="1"/>
      <c r="L86" s="1"/>
      <c r="M86" s="1"/>
    </row>
    <row r="87" spans="1:13" ht="14.25">
      <c r="A87" s="272" t="s">
        <v>26</v>
      </c>
      <c r="B87" s="273"/>
      <c r="C87" s="56"/>
      <c r="D87" s="56"/>
      <c r="E87" s="61">
        <f>E85+E86</f>
        <v>31682.999999999996</v>
      </c>
      <c r="F87" s="56"/>
      <c r="G87" s="56"/>
      <c r="H87" s="56"/>
      <c r="I87" s="1"/>
      <c r="J87" s="1"/>
      <c r="K87" s="1"/>
      <c r="L87" s="1"/>
      <c r="M87" s="1"/>
    </row>
    <row r="88" spans="1:13" ht="15">
      <c r="A88" s="248" t="s">
        <v>71</v>
      </c>
      <c r="B88" s="220"/>
      <c r="C88" s="220"/>
      <c r="D88" s="220"/>
      <c r="E88" s="220"/>
      <c r="F88" s="220"/>
      <c r="G88" s="220"/>
      <c r="H88" s="249"/>
      <c r="I88" s="1"/>
      <c r="J88" s="1"/>
      <c r="K88" s="1"/>
      <c r="L88" s="1"/>
      <c r="M88" s="1"/>
    </row>
    <row r="89" spans="1:13" ht="28.5">
      <c r="A89" s="56" t="s">
        <v>72</v>
      </c>
      <c r="B89" s="56" t="s">
        <v>73</v>
      </c>
      <c r="C89" s="56"/>
      <c r="D89" s="56"/>
      <c r="E89" s="61">
        <f>(140)*1.18</f>
        <v>165.2</v>
      </c>
      <c r="F89" s="56" t="s">
        <v>123</v>
      </c>
      <c r="G89" s="56" t="s">
        <v>89</v>
      </c>
      <c r="H89" s="56"/>
      <c r="I89" s="1"/>
      <c r="J89" s="1"/>
      <c r="K89" s="1"/>
      <c r="L89" s="1"/>
      <c r="M89" s="1"/>
    </row>
    <row r="90" spans="1:13" ht="14.25">
      <c r="A90" s="272" t="s">
        <v>26</v>
      </c>
      <c r="B90" s="273"/>
      <c r="C90" s="56"/>
      <c r="D90" s="56"/>
      <c r="E90" s="61">
        <f>E89</f>
        <v>165.2</v>
      </c>
      <c r="F90" s="56"/>
      <c r="G90" s="56"/>
      <c r="H90" s="56"/>
      <c r="I90" s="1"/>
      <c r="J90" s="1"/>
      <c r="K90" s="1"/>
      <c r="L90" s="1"/>
      <c r="M90" s="1"/>
    </row>
    <row r="91" spans="1:13" ht="18.75" customHeight="1">
      <c r="A91" s="248" t="s">
        <v>173</v>
      </c>
      <c r="B91" s="220"/>
      <c r="C91" s="220"/>
      <c r="D91" s="220"/>
      <c r="E91" s="220"/>
      <c r="F91" s="220"/>
      <c r="G91" s="220"/>
      <c r="H91" s="249"/>
      <c r="I91" s="1"/>
      <c r="J91" s="1"/>
      <c r="K91" s="1"/>
      <c r="L91" s="1"/>
      <c r="M91" s="1"/>
    </row>
    <row r="92" spans="1:13" ht="14.25">
      <c r="A92" s="56">
        <v>1</v>
      </c>
      <c r="B92" s="56" t="s">
        <v>82</v>
      </c>
      <c r="C92" s="56"/>
      <c r="D92" s="56"/>
      <c r="E92" s="61">
        <f>1320*1.18</f>
        <v>1557.6</v>
      </c>
      <c r="F92" s="56" t="s">
        <v>123</v>
      </c>
      <c r="G92" s="56" t="s">
        <v>89</v>
      </c>
      <c r="H92" s="56"/>
      <c r="I92" s="1"/>
      <c r="J92" s="1"/>
      <c r="K92" s="1"/>
      <c r="L92" s="1"/>
      <c r="M92" s="1"/>
    </row>
    <row r="93" spans="1:13" ht="14.25">
      <c r="A93" s="272" t="s">
        <v>26</v>
      </c>
      <c r="B93" s="273"/>
      <c r="C93" s="56"/>
      <c r="D93" s="56"/>
      <c r="E93" s="61">
        <f>E92</f>
        <v>1557.6</v>
      </c>
      <c r="F93" s="56"/>
      <c r="G93" s="56"/>
      <c r="H93" s="56"/>
      <c r="I93" s="1"/>
      <c r="J93" s="1"/>
      <c r="K93" s="1"/>
      <c r="L93" s="1"/>
      <c r="M93" s="1"/>
    </row>
    <row r="94" spans="1:13" ht="15">
      <c r="A94" s="248" t="s">
        <v>85</v>
      </c>
      <c r="B94" s="249"/>
      <c r="C94" s="56"/>
      <c r="D94" s="56"/>
      <c r="E94" s="64">
        <f>E84+E87+E90+E93</f>
        <v>35644.259999999995</v>
      </c>
      <c r="F94" s="56"/>
      <c r="G94" s="56"/>
      <c r="H94" s="56"/>
      <c r="I94" s="1"/>
      <c r="J94" s="1" t="s">
        <v>166</v>
      </c>
      <c r="K94" s="1"/>
      <c r="L94" s="1"/>
      <c r="M94" s="1"/>
    </row>
    <row r="95" spans="1:13" ht="18" customHeight="1">
      <c r="A95" s="269" t="s">
        <v>37</v>
      </c>
      <c r="B95" s="270"/>
      <c r="C95" s="270"/>
      <c r="D95" s="270"/>
      <c r="E95" s="270"/>
      <c r="F95" s="270"/>
      <c r="G95" s="270"/>
      <c r="H95" s="271"/>
      <c r="I95" s="1"/>
      <c r="J95" s="1"/>
      <c r="K95" s="1"/>
      <c r="L95" s="1"/>
      <c r="M95" s="1"/>
    </row>
    <row r="96" spans="1:13" ht="15.75" customHeight="1" hidden="1">
      <c r="A96" s="258"/>
      <c r="B96" s="259"/>
      <c r="C96" s="259"/>
      <c r="D96" s="259"/>
      <c r="E96" s="259"/>
      <c r="F96" s="259"/>
      <c r="G96" s="259"/>
      <c r="H96" s="257"/>
      <c r="I96" s="1"/>
      <c r="J96" s="1"/>
      <c r="K96" s="1"/>
      <c r="L96" s="1"/>
      <c r="M96" s="1"/>
    </row>
    <row r="97" spans="1:13" ht="12.75" hidden="1">
      <c r="A97" s="260"/>
      <c r="B97" s="261"/>
      <c r="C97" s="261"/>
      <c r="D97" s="261"/>
      <c r="E97" s="261"/>
      <c r="F97" s="261"/>
      <c r="G97" s="261"/>
      <c r="H97" s="262"/>
      <c r="I97" s="1"/>
      <c r="J97" s="1"/>
      <c r="K97" s="1"/>
      <c r="L97" s="1"/>
      <c r="M97" s="1"/>
    </row>
    <row r="98" spans="1:13" ht="12.75">
      <c r="A98" s="251">
        <v>1</v>
      </c>
      <c r="B98" s="251" t="s">
        <v>52</v>
      </c>
      <c r="C98" s="251"/>
      <c r="D98" s="222"/>
      <c r="E98" s="266">
        <f>200+200+60+100+150+50</f>
        <v>760</v>
      </c>
      <c r="F98" s="250" t="s">
        <v>122</v>
      </c>
      <c r="G98" s="263" t="s">
        <v>37</v>
      </c>
      <c r="H98" s="263" t="s">
        <v>53</v>
      </c>
      <c r="I98" s="1"/>
      <c r="J98" s="1"/>
      <c r="K98" s="1"/>
      <c r="L98" s="1"/>
      <c r="M98" s="1"/>
    </row>
    <row r="99" spans="1:13" ht="12.75">
      <c r="A99" s="252"/>
      <c r="B99" s="252"/>
      <c r="C99" s="252"/>
      <c r="D99" s="223"/>
      <c r="E99" s="267"/>
      <c r="F99" s="250"/>
      <c r="G99" s="264"/>
      <c r="H99" s="264"/>
      <c r="I99" s="1"/>
      <c r="J99" s="1"/>
      <c r="K99" s="1"/>
      <c r="L99" s="1"/>
      <c r="M99" s="1"/>
    </row>
    <row r="100" spans="1:13" ht="12.75">
      <c r="A100" s="252"/>
      <c r="B100" s="252"/>
      <c r="C100" s="252"/>
      <c r="D100" s="223"/>
      <c r="E100" s="267"/>
      <c r="F100" s="250"/>
      <c r="G100" s="264"/>
      <c r="H100" s="264"/>
      <c r="I100" s="1"/>
      <c r="J100" s="1"/>
      <c r="K100" s="1"/>
      <c r="L100" s="1"/>
      <c r="M100" s="1"/>
    </row>
    <row r="101" spans="1:13" ht="12.75">
      <c r="A101" s="252"/>
      <c r="B101" s="252"/>
      <c r="C101" s="252"/>
      <c r="D101" s="223"/>
      <c r="E101" s="267"/>
      <c r="F101" s="250"/>
      <c r="G101" s="264"/>
      <c r="H101" s="264"/>
      <c r="I101" s="1"/>
      <c r="J101" s="1"/>
      <c r="K101" s="1"/>
      <c r="L101" s="1"/>
      <c r="M101" s="1"/>
    </row>
    <row r="102" spans="1:13" ht="15.75" customHeight="1">
      <c r="A102" s="253"/>
      <c r="B102" s="253"/>
      <c r="C102" s="253"/>
      <c r="D102" s="277"/>
      <c r="E102" s="268"/>
      <c r="F102" s="250"/>
      <c r="G102" s="265"/>
      <c r="H102" s="265"/>
      <c r="I102" s="1"/>
      <c r="J102" s="1"/>
      <c r="K102" s="1"/>
      <c r="L102" s="1"/>
      <c r="M102" s="1"/>
    </row>
    <row r="103" spans="1:13" ht="15">
      <c r="A103" s="248" t="s">
        <v>85</v>
      </c>
      <c r="B103" s="249"/>
      <c r="C103" s="56"/>
      <c r="D103" s="56"/>
      <c r="E103" s="64">
        <f>E98</f>
        <v>760</v>
      </c>
      <c r="F103" s="56"/>
      <c r="G103" s="56"/>
      <c r="H103" s="56"/>
      <c r="I103" s="1"/>
      <c r="J103" s="1" t="s">
        <v>166</v>
      </c>
      <c r="K103" s="1"/>
      <c r="L103" s="1"/>
      <c r="M103" s="1"/>
    </row>
    <row r="104" spans="1:13" ht="12.75">
      <c r="A104" s="255" t="s">
        <v>153</v>
      </c>
      <c r="B104" s="256"/>
      <c r="C104" s="256"/>
      <c r="D104" s="256"/>
      <c r="E104" s="256"/>
      <c r="F104" s="256"/>
      <c r="G104" s="256"/>
      <c r="H104" s="257"/>
      <c r="I104" s="1"/>
      <c r="J104" s="1"/>
      <c r="K104" s="1"/>
      <c r="L104" s="1"/>
      <c r="M104" s="1"/>
    </row>
    <row r="105" spans="1:13" ht="12.75" customHeight="1">
      <c r="A105" s="258"/>
      <c r="B105" s="259"/>
      <c r="C105" s="259"/>
      <c r="D105" s="259"/>
      <c r="E105" s="259"/>
      <c r="F105" s="259"/>
      <c r="G105" s="259"/>
      <c r="H105" s="257"/>
      <c r="I105" s="1"/>
      <c r="J105" s="1"/>
      <c r="K105" s="1"/>
      <c r="L105" s="1"/>
      <c r="M105" s="1"/>
    </row>
    <row r="106" spans="1:13" ht="12" customHeight="1" hidden="1">
      <c r="A106" s="260"/>
      <c r="B106" s="261"/>
      <c r="C106" s="261"/>
      <c r="D106" s="261"/>
      <c r="E106" s="261"/>
      <c r="F106" s="261"/>
      <c r="G106" s="261"/>
      <c r="H106" s="262"/>
      <c r="I106" s="1"/>
      <c r="J106" s="1"/>
      <c r="K106" s="1"/>
      <c r="L106" s="1"/>
      <c r="M106" s="1"/>
    </row>
    <row r="107" spans="1:13" ht="12.75">
      <c r="A107" s="250">
        <v>1</v>
      </c>
      <c r="B107" s="250" t="s">
        <v>52</v>
      </c>
      <c r="C107" s="250"/>
      <c r="D107" s="247"/>
      <c r="E107" s="247">
        <v>1450</v>
      </c>
      <c r="F107" s="250" t="s">
        <v>122</v>
      </c>
      <c r="G107" s="245" t="s">
        <v>86</v>
      </c>
      <c r="H107" s="263" t="s">
        <v>53</v>
      </c>
      <c r="I107" s="1"/>
      <c r="J107" s="1"/>
      <c r="K107" s="1"/>
      <c r="L107" s="1"/>
      <c r="M107" s="1"/>
    </row>
    <row r="108" spans="1:13" ht="12.75">
      <c r="A108" s="250"/>
      <c r="B108" s="254"/>
      <c r="C108" s="250"/>
      <c r="D108" s="254"/>
      <c r="E108" s="247"/>
      <c r="F108" s="250"/>
      <c r="G108" s="246"/>
      <c r="H108" s="264"/>
      <c r="I108" s="1"/>
      <c r="J108" s="1"/>
      <c r="K108" s="1"/>
      <c r="L108" s="1"/>
      <c r="M108" s="1"/>
    </row>
    <row r="109" spans="1:13" ht="12.75">
      <c r="A109" s="250"/>
      <c r="B109" s="254"/>
      <c r="C109" s="250"/>
      <c r="D109" s="254"/>
      <c r="E109" s="247"/>
      <c r="F109" s="250"/>
      <c r="G109" s="246"/>
      <c r="H109" s="264"/>
      <c r="I109" s="1"/>
      <c r="J109" s="1"/>
      <c r="K109" s="1"/>
      <c r="L109" s="1"/>
      <c r="M109" s="1"/>
    </row>
    <row r="110" spans="1:13" ht="12.75">
      <c r="A110" s="250"/>
      <c r="B110" s="254"/>
      <c r="C110" s="250"/>
      <c r="D110" s="254"/>
      <c r="E110" s="247"/>
      <c r="F110" s="250"/>
      <c r="G110" s="246"/>
      <c r="H110" s="264"/>
      <c r="I110" s="1"/>
      <c r="J110" s="1"/>
      <c r="K110" s="1"/>
      <c r="L110" s="1"/>
      <c r="M110" s="1"/>
    </row>
    <row r="111" spans="1:13" ht="16.5" customHeight="1">
      <c r="A111" s="250"/>
      <c r="B111" s="254"/>
      <c r="C111" s="250"/>
      <c r="D111" s="254"/>
      <c r="E111" s="247"/>
      <c r="F111" s="250"/>
      <c r="G111" s="246"/>
      <c r="H111" s="265"/>
      <c r="I111" s="1"/>
      <c r="J111" s="1"/>
      <c r="K111" s="1"/>
      <c r="L111" s="1"/>
      <c r="M111" s="1"/>
    </row>
    <row r="112" spans="1:13" ht="15">
      <c r="A112" s="248" t="s">
        <v>85</v>
      </c>
      <c r="B112" s="249"/>
      <c r="C112" s="56"/>
      <c r="D112" s="56"/>
      <c r="E112" s="64">
        <f>E107</f>
        <v>1450</v>
      </c>
      <c r="F112" s="56"/>
      <c r="G112" s="56"/>
      <c r="H112" s="56"/>
      <c r="I112" s="1"/>
      <c r="J112" s="1" t="s">
        <v>166</v>
      </c>
      <c r="K112" s="1"/>
      <c r="L112" s="1"/>
      <c r="M112" s="1"/>
    </row>
    <row r="113" spans="1:13" ht="12.75">
      <c r="A113" s="269" t="s">
        <v>39</v>
      </c>
      <c r="B113" s="270"/>
      <c r="C113" s="270"/>
      <c r="D113" s="270"/>
      <c r="E113" s="270"/>
      <c r="F113" s="270"/>
      <c r="G113" s="270"/>
      <c r="H113" s="271"/>
      <c r="I113" s="1"/>
      <c r="J113" s="1"/>
      <c r="K113" s="1"/>
      <c r="L113" s="1"/>
      <c r="M113" s="1"/>
    </row>
    <row r="114" spans="1:13" ht="12.75" customHeight="1">
      <c r="A114" s="258"/>
      <c r="B114" s="259"/>
      <c r="C114" s="259"/>
      <c r="D114" s="259"/>
      <c r="E114" s="259"/>
      <c r="F114" s="259"/>
      <c r="G114" s="259"/>
      <c r="H114" s="257"/>
      <c r="I114" s="1"/>
      <c r="J114" s="1"/>
      <c r="K114" s="1"/>
      <c r="L114" s="1"/>
      <c r="M114" s="1"/>
    </row>
    <row r="115" spans="1:13" ht="15.75" customHeight="1" hidden="1">
      <c r="A115" s="260"/>
      <c r="B115" s="261"/>
      <c r="C115" s="261"/>
      <c r="D115" s="261"/>
      <c r="E115" s="261"/>
      <c r="F115" s="261"/>
      <c r="G115" s="261"/>
      <c r="H115" s="262"/>
      <c r="I115" s="1"/>
      <c r="J115" s="1"/>
      <c r="K115" s="1"/>
      <c r="L115" s="1"/>
      <c r="M115" s="1"/>
    </row>
    <row r="116" spans="1:13" ht="108">
      <c r="A116" s="56"/>
      <c r="B116" s="54" t="s">
        <v>181</v>
      </c>
      <c r="C116" s="54"/>
      <c r="D116" s="54"/>
      <c r="E116" s="54">
        <f>250.9</f>
        <v>250.9</v>
      </c>
      <c r="F116" s="54" t="s">
        <v>122</v>
      </c>
      <c r="G116" s="99" t="s">
        <v>87</v>
      </c>
      <c r="H116" s="54"/>
      <c r="I116" s="1"/>
      <c r="J116" s="1"/>
      <c r="K116" s="1"/>
      <c r="L116" s="1"/>
      <c r="M116" s="1"/>
    </row>
    <row r="117" spans="1:13" ht="86.25" customHeight="1">
      <c r="A117" s="56"/>
      <c r="B117" s="54" t="s">
        <v>181</v>
      </c>
      <c r="C117" s="54"/>
      <c r="D117" s="54"/>
      <c r="E117" s="54">
        <f>985.8</f>
        <v>985.8</v>
      </c>
      <c r="F117" s="54" t="s">
        <v>154</v>
      </c>
      <c r="G117" s="99"/>
      <c r="H117" s="54"/>
      <c r="I117" s="1"/>
      <c r="J117" s="1"/>
      <c r="K117" s="1"/>
      <c r="L117" s="1"/>
      <c r="M117" s="1"/>
    </row>
    <row r="118" spans="1:13" ht="28.5" customHeight="1">
      <c r="A118" s="56"/>
      <c r="B118" s="98" t="s">
        <v>85</v>
      </c>
      <c r="C118" s="81"/>
      <c r="D118" s="54"/>
      <c r="E118" s="91">
        <f>E116+E117</f>
        <v>1236.7</v>
      </c>
      <c r="F118" s="54"/>
      <c r="G118" s="99"/>
      <c r="H118" s="54"/>
      <c r="I118" s="1"/>
      <c r="J118" s="1"/>
      <c r="K118" s="1"/>
      <c r="L118" s="1"/>
      <c r="M118" s="1"/>
    </row>
    <row r="119" spans="1:13" ht="18" customHeight="1">
      <c r="A119" s="56"/>
      <c r="B119" s="86" t="s">
        <v>159</v>
      </c>
      <c r="C119" s="100"/>
      <c r="D119" s="54"/>
      <c r="E119" s="91">
        <f>E116</f>
        <v>250.9</v>
      </c>
      <c r="F119" s="54"/>
      <c r="G119" s="99"/>
      <c r="H119" s="54"/>
      <c r="I119" s="1"/>
      <c r="J119" s="1"/>
      <c r="K119" s="1"/>
      <c r="L119" s="1"/>
      <c r="M119" s="1"/>
    </row>
    <row r="120" spans="1:13" ht="16.5" customHeight="1">
      <c r="A120" s="81"/>
      <c r="B120" s="89" t="s">
        <v>160</v>
      </c>
      <c r="C120" s="101"/>
      <c r="D120" s="54"/>
      <c r="E120" s="91">
        <f>E117</f>
        <v>985.8</v>
      </c>
      <c r="F120" s="54"/>
      <c r="G120" s="54"/>
      <c r="H120" s="54"/>
      <c r="I120" s="1"/>
      <c r="J120" s="1" t="s">
        <v>166</v>
      </c>
      <c r="K120" s="1"/>
      <c r="L120" s="1"/>
      <c r="M120" s="1"/>
    </row>
    <row r="121" spans="1:13" ht="12" customHeight="1">
      <c r="A121" s="233" t="s">
        <v>40</v>
      </c>
      <c r="B121" s="233"/>
      <c r="C121" s="233"/>
      <c r="D121" s="233"/>
      <c r="E121" s="233"/>
      <c r="F121" s="233"/>
      <c r="G121" s="233"/>
      <c r="H121" s="233"/>
      <c r="I121" s="1"/>
      <c r="J121" s="1"/>
      <c r="K121" s="1"/>
      <c r="L121" s="1"/>
      <c r="M121" s="1"/>
    </row>
    <row r="122" spans="1:13" ht="21.75" customHeight="1">
      <c r="A122" s="218"/>
      <c r="B122" s="218"/>
      <c r="C122" s="218"/>
      <c r="D122" s="218"/>
      <c r="E122" s="218"/>
      <c r="F122" s="218"/>
      <c r="G122" s="218"/>
      <c r="H122" s="218"/>
      <c r="I122" s="1"/>
      <c r="J122" s="1"/>
      <c r="K122" s="1"/>
      <c r="L122" s="1"/>
      <c r="M122" s="1"/>
    </row>
    <row r="123" spans="1:13" ht="128.25">
      <c r="A123" s="54">
        <v>1</v>
      </c>
      <c r="B123" s="82" t="s">
        <v>157</v>
      </c>
      <c r="C123" s="54"/>
      <c r="D123" s="54"/>
      <c r="E123" s="54">
        <v>398</v>
      </c>
      <c r="F123" s="54" t="s">
        <v>154</v>
      </c>
      <c r="G123" s="83" t="s">
        <v>40</v>
      </c>
      <c r="H123" s="54"/>
      <c r="I123" s="1"/>
      <c r="J123" s="1"/>
      <c r="K123" s="1"/>
      <c r="L123" s="1"/>
      <c r="M123" s="1"/>
    </row>
    <row r="124" spans="1:13" ht="156.75">
      <c r="A124" s="54"/>
      <c r="B124" s="82" t="s">
        <v>155</v>
      </c>
      <c r="C124" s="54"/>
      <c r="D124" s="68"/>
      <c r="E124" s="68">
        <f>40+4+74.3+28</f>
        <v>146.3</v>
      </c>
      <c r="F124" s="68" t="s">
        <v>156</v>
      </c>
      <c r="G124" s="84" t="s">
        <v>40</v>
      </c>
      <c r="H124" s="68"/>
      <c r="I124" s="1"/>
      <c r="J124" s="1"/>
      <c r="K124" s="1"/>
      <c r="L124" s="1"/>
      <c r="M124" s="1"/>
    </row>
    <row r="125" spans="1:13" ht="15">
      <c r="A125" s="243" t="s">
        <v>158</v>
      </c>
      <c r="B125" s="244"/>
      <c r="C125" s="78"/>
      <c r="D125" s="66"/>
      <c r="E125" s="66">
        <f>E123+E124</f>
        <v>544.3</v>
      </c>
      <c r="F125" s="75"/>
      <c r="G125" s="68"/>
      <c r="H125" s="68"/>
      <c r="I125" s="1"/>
      <c r="J125" s="1" t="s">
        <v>166</v>
      </c>
      <c r="K125" s="1"/>
      <c r="L125" s="1"/>
      <c r="M125" s="1"/>
    </row>
    <row r="126" spans="1:13" ht="15">
      <c r="A126" s="85"/>
      <c r="B126" s="86" t="s">
        <v>159</v>
      </c>
      <c r="C126" s="85"/>
      <c r="D126" s="87"/>
      <c r="E126" s="87">
        <v>146.3</v>
      </c>
      <c r="F126" s="76"/>
      <c r="G126" s="69"/>
      <c r="H126" s="69"/>
      <c r="I126" s="1"/>
      <c r="J126" s="1"/>
      <c r="K126" s="1"/>
      <c r="L126" s="1"/>
      <c r="M126" s="1"/>
    </row>
    <row r="127" spans="1:13" ht="15">
      <c r="A127" s="88"/>
      <c r="B127" s="89" t="s">
        <v>160</v>
      </c>
      <c r="C127" s="88"/>
      <c r="D127" s="90"/>
      <c r="E127" s="90">
        <v>398</v>
      </c>
      <c r="F127" s="77"/>
      <c r="G127" s="70"/>
      <c r="H127" s="70"/>
      <c r="I127" s="1"/>
      <c r="J127" s="1"/>
      <c r="K127" s="1"/>
      <c r="L127" s="1"/>
      <c r="M127" s="1"/>
    </row>
    <row r="128" spans="1:8" ht="12.75">
      <c r="A128" s="241" t="s">
        <v>115</v>
      </c>
      <c r="B128" s="241"/>
      <c r="C128" s="241"/>
      <c r="D128" s="241"/>
      <c r="E128" s="241"/>
      <c r="F128" s="241"/>
      <c r="G128" s="241"/>
      <c r="H128" s="241"/>
    </row>
    <row r="129" spans="1:8" ht="11.25" customHeight="1">
      <c r="A129" s="242"/>
      <c r="B129" s="242"/>
      <c r="C129" s="242"/>
      <c r="D129" s="242"/>
      <c r="E129" s="242"/>
      <c r="F129" s="242"/>
      <c r="G129" s="242"/>
      <c r="H129" s="242"/>
    </row>
    <row r="130" spans="1:8" ht="15">
      <c r="A130" s="210" t="s">
        <v>116</v>
      </c>
      <c r="B130" s="210"/>
      <c r="C130" s="210"/>
      <c r="D130" s="210"/>
      <c r="E130" s="210"/>
      <c r="F130" s="210"/>
      <c r="G130" s="210"/>
      <c r="H130" s="210"/>
    </row>
    <row r="131" spans="1:9" ht="57">
      <c r="A131" s="54">
        <v>1</v>
      </c>
      <c r="B131" s="54" t="s">
        <v>117</v>
      </c>
      <c r="C131" s="54"/>
      <c r="D131" s="54"/>
      <c r="E131" s="61">
        <f>946.7+170.3+58</f>
        <v>1175</v>
      </c>
      <c r="F131" s="54" t="s">
        <v>123</v>
      </c>
      <c r="G131" s="54"/>
      <c r="H131" s="54"/>
      <c r="I131" s="12"/>
    </row>
    <row r="132" spans="1:10" ht="14.25" customHeight="1">
      <c r="A132" s="274" t="s">
        <v>85</v>
      </c>
      <c r="B132" s="274"/>
      <c r="C132" s="54"/>
      <c r="D132" s="54"/>
      <c r="E132" s="64">
        <f>E131</f>
        <v>1175</v>
      </c>
      <c r="F132" s="54"/>
      <c r="G132" s="54"/>
      <c r="H132" s="54"/>
      <c r="I132" s="12"/>
      <c r="J132" t="s">
        <v>166</v>
      </c>
    </row>
    <row r="133" spans="1:9" ht="12.75" customHeight="1">
      <c r="A133" s="233" t="s">
        <v>124</v>
      </c>
      <c r="B133" s="212"/>
      <c r="C133" s="212"/>
      <c r="D133" s="212"/>
      <c r="E133" s="212"/>
      <c r="F133" s="212"/>
      <c r="G133" s="212"/>
      <c r="H133" s="212"/>
      <c r="I133" s="12"/>
    </row>
    <row r="134" spans="1:9" ht="58.5" customHeight="1">
      <c r="A134" s="54">
        <v>1</v>
      </c>
      <c r="B134" s="54" t="s">
        <v>180</v>
      </c>
      <c r="C134" s="54"/>
      <c r="D134" s="54"/>
      <c r="E134" s="61">
        <f>190+30+600+120+325+85+100</f>
        <v>1450</v>
      </c>
      <c r="F134" s="54" t="s">
        <v>123</v>
      </c>
      <c r="G134" s="54"/>
      <c r="H134" s="54"/>
      <c r="I134" s="12"/>
    </row>
    <row r="135" spans="1:9" ht="28.5">
      <c r="A135" s="54"/>
      <c r="B135" s="54" t="s">
        <v>150</v>
      </c>
      <c r="C135" s="54"/>
      <c r="D135" s="54"/>
      <c r="E135" s="61">
        <v>139</v>
      </c>
      <c r="F135" s="54" t="s">
        <v>123</v>
      </c>
      <c r="G135" s="54"/>
      <c r="H135" s="54"/>
      <c r="I135" s="12"/>
    </row>
    <row r="136" spans="1:10" ht="15">
      <c r="A136" s="274" t="s">
        <v>85</v>
      </c>
      <c r="B136" s="274"/>
      <c r="C136" s="54"/>
      <c r="D136" s="54"/>
      <c r="E136" s="64">
        <f>E134+E135</f>
        <v>1589</v>
      </c>
      <c r="F136" s="54"/>
      <c r="G136" s="54"/>
      <c r="H136" s="54"/>
      <c r="I136" s="12"/>
      <c r="J136" t="s">
        <v>166</v>
      </c>
    </row>
    <row r="137" spans="1:9" ht="21.75" customHeight="1">
      <c r="A137" s="213" t="s">
        <v>182</v>
      </c>
      <c r="B137" s="213"/>
      <c r="C137" s="213"/>
      <c r="D137" s="213"/>
      <c r="E137" s="213"/>
      <c r="F137" s="213"/>
      <c r="G137" s="213"/>
      <c r="H137" s="213"/>
      <c r="I137" s="12"/>
    </row>
    <row r="138" spans="1:9" ht="14.25">
      <c r="A138" s="54">
        <v>1</v>
      </c>
      <c r="B138" s="54" t="s">
        <v>183</v>
      </c>
      <c r="C138" s="54"/>
      <c r="D138" s="54"/>
      <c r="E138" s="61">
        <v>16.3</v>
      </c>
      <c r="F138" s="54" t="s">
        <v>123</v>
      </c>
      <c r="G138" s="83"/>
      <c r="H138" s="83"/>
      <c r="I138" s="12"/>
    </row>
    <row r="139" spans="1:9" ht="28.5">
      <c r="A139" s="54">
        <v>2</v>
      </c>
      <c r="B139" s="54" t="s">
        <v>184</v>
      </c>
      <c r="C139" s="54"/>
      <c r="D139" s="54"/>
      <c r="E139" s="61">
        <v>19.06</v>
      </c>
      <c r="F139" s="54" t="s">
        <v>123</v>
      </c>
      <c r="G139" s="83"/>
      <c r="H139" s="83"/>
      <c r="I139" s="12"/>
    </row>
    <row r="140" spans="1:9" ht="15">
      <c r="A140" s="214" t="s">
        <v>85</v>
      </c>
      <c r="B140" s="215"/>
      <c r="C140" s="54"/>
      <c r="D140" s="54"/>
      <c r="E140" s="64">
        <f>E138+E139</f>
        <v>35.36</v>
      </c>
      <c r="F140" s="54"/>
      <c r="G140" s="83"/>
      <c r="H140" s="83"/>
      <c r="I140" s="12"/>
    </row>
    <row r="141" spans="1:9" ht="12.75">
      <c r="A141" s="211" t="s">
        <v>141</v>
      </c>
      <c r="B141" s="211"/>
      <c r="C141" s="211"/>
      <c r="D141" s="211"/>
      <c r="E141" s="211"/>
      <c r="F141" s="211"/>
      <c r="G141" s="211"/>
      <c r="H141" s="211"/>
      <c r="I141" s="12"/>
    </row>
    <row r="142" spans="1:9" ht="12.75">
      <c r="A142" s="212"/>
      <c r="B142" s="212"/>
      <c r="C142" s="212"/>
      <c r="D142" s="212"/>
      <c r="E142" s="212"/>
      <c r="F142" s="212"/>
      <c r="G142" s="212"/>
      <c r="H142" s="212"/>
      <c r="I142" s="12"/>
    </row>
    <row r="143" spans="1:10" ht="74.25" customHeight="1">
      <c r="A143" s="274" t="s">
        <v>144</v>
      </c>
      <c r="B143" s="274"/>
      <c r="C143" s="54"/>
      <c r="D143" s="54"/>
      <c r="E143" s="64"/>
      <c r="F143" s="54" t="s">
        <v>123</v>
      </c>
      <c r="G143" s="54"/>
      <c r="H143" s="54" t="s">
        <v>190</v>
      </c>
      <c r="I143" s="12"/>
      <c r="J143" t="s">
        <v>166</v>
      </c>
    </row>
    <row r="144" spans="1:9" ht="12.75">
      <c r="A144" s="228" t="s">
        <v>185</v>
      </c>
      <c r="B144" s="229"/>
      <c r="C144" s="229"/>
      <c r="D144" s="229"/>
      <c r="E144" s="229"/>
      <c r="F144" s="229"/>
      <c r="G144" s="229"/>
      <c r="H144" s="229"/>
      <c r="I144" s="12"/>
    </row>
    <row r="145" spans="1:9" ht="12.75">
      <c r="A145" s="229"/>
      <c r="B145" s="229"/>
      <c r="C145" s="229"/>
      <c r="D145" s="229"/>
      <c r="E145" s="229"/>
      <c r="F145" s="229"/>
      <c r="G145" s="229"/>
      <c r="H145" s="229"/>
      <c r="I145" s="12"/>
    </row>
    <row r="146" spans="1:9" ht="57.75" customHeight="1">
      <c r="A146" s="40">
        <v>1</v>
      </c>
      <c r="B146" s="40" t="s">
        <v>149</v>
      </c>
      <c r="C146" s="40"/>
      <c r="D146" s="40"/>
      <c r="E146" s="41">
        <f>350</f>
        <v>350</v>
      </c>
      <c r="F146" s="40" t="s">
        <v>123</v>
      </c>
      <c r="G146" s="6" t="s">
        <v>142</v>
      </c>
      <c r="H146" s="6"/>
      <c r="I146" s="12"/>
    </row>
    <row r="147" spans="1:9" ht="41.25" customHeight="1">
      <c r="A147" s="40">
        <v>2</v>
      </c>
      <c r="B147" s="40" t="s">
        <v>145</v>
      </c>
      <c r="C147" s="40"/>
      <c r="D147" s="40"/>
      <c r="E147" s="41">
        <f>2200</f>
        <v>2200</v>
      </c>
      <c r="F147" s="40" t="s">
        <v>123</v>
      </c>
      <c r="G147" s="6" t="s">
        <v>142</v>
      </c>
      <c r="H147" s="6"/>
      <c r="I147" s="12"/>
    </row>
    <row r="148" spans="1:10" ht="15">
      <c r="A148" s="208" t="s">
        <v>85</v>
      </c>
      <c r="B148" s="209"/>
      <c r="C148" s="40"/>
      <c r="D148" s="40"/>
      <c r="E148" s="42">
        <f>E146+E147</f>
        <v>2550</v>
      </c>
      <c r="F148" s="40"/>
      <c r="G148" s="6"/>
      <c r="H148" s="6"/>
      <c r="I148" s="12"/>
      <c r="J148" t="s">
        <v>166</v>
      </c>
    </row>
    <row r="149" spans="1:8" ht="15">
      <c r="A149" s="43"/>
      <c r="B149" s="44" t="s">
        <v>104</v>
      </c>
      <c r="C149" s="43"/>
      <c r="D149" s="43"/>
      <c r="E149" s="45">
        <f>E22+E32+E78+E94+E103+E112+E118+E125+E132+E136+E140+E143+E148</f>
        <v>116851.69699999999</v>
      </c>
      <c r="F149" s="43"/>
      <c r="G149" s="46"/>
      <c r="H149" s="46"/>
    </row>
    <row r="150" spans="1:10" ht="15">
      <c r="A150" s="39"/>
      <c r="B150" s="53" t="s">
        <v>148</v>
      </c>
      <c r="C150" s="39"/>
      <c r="D150" s="48"/>
      <c r="E150" s="49">
        <f>E124+E116+E107+E98+E31+E30+E29+E28+E19+E17</f>
        <v>10586.677</v>
      </c>
      <c r="F150" s="50"/>
      <c r="G150" s="39"/>
      <c r="H150" s="39"/>
      <c r="J150" s="20"/>
    </row>
    <row r="151" spans="1:8" ht="15">
      <c r="A151" s="39"/>
      <c r="B151" s="53" t="s">
        <v>146</v>
      </c>
      <c r="C151" s="39"/>
      <c r="D151" s="48"/>
      <c r="E151" s="49">
        <f>E21</f>
        <v>350</v>
      </c>
      <c r="F151" s="39"/>
      <c r="G151" s="39"/>
      <c r="H151" s="39"/>
    </row>
    <row r="152" spans="1:8" ht="15.75">
      <c r="A152" s="39"/>
      <c r="B152" s="53" t="s">
        <v>147</v>
      </c>
      <c r="C152" s="39"/>
      <c r="D152" s="48"/>
      <c r="E152" s="49">
        <f>E147+E146+E143+E139+E138+E135+E134+E131+E123+E117+E92+E89+E86+E85+E83+E75+E72+E70+E63+E61+E60+E57+E54+E47+E46+E45+E42+E41+E38+E27</f>
        <v>105815.02</v>
      </c>
      <c r="F152" s="51"/>
      <c r="G152" s="50"/>
      <c r="H152" s="39"/>
    </row>
    <row r="153" spans="1:10" ht="14.25">
      <c r="A153" s="39"/>
      <c r="B153" s="47"/>
      <c r="C153" s="39"/>
      <c r="D153" s="39"/>
      <c r="E153" s="74">
        <f>SUM(E150:E152)</f>
        <v>116751.697</v>
      </c>
      <c r="F153" s="39"/>
      <c r="G153" s="39"/>
      <c r="H153" s="39"/>
      <c r="J153" s="20">
        <f>E149-E153</f>
        <v>99.99999999998545</v>
      </c>
    </row>
    <row r="154" spans="1:8" ht="15">
      <c r="A154" s="39"/>
      <c r="B154" s="52" t="s">
        <v>186</v>
      </c>
      <c r="C154" s="39"/>
      <c r="D154" s="39"/>
      <c r="E154" s="39"/>
      <c r="F154" s="52" t="s">
        <v>187</v>
      </c>
      <c r="H154" s="39"/>
    </row>
    <row r="155" spans="1:8" ht="12.75">
      <c r="A155" s="39"/>
      <c r="B155" s="39"/>
      <c r="C155" s="39"/>
      <c r="D155" s="39"/>
      <c r="E155" s="39"/>
      <c r="F155" s="39"/>
      <c r="G155" s="39"/>
      <c r="H155" s="39"/>
    </row>
    <row r="157" ht="12.75">
      <c r="B157" t="s">
        <v>189</v>
      </c>
    </row>
    <row r="158" ht="12.75">
      <c r="B158" t="s">
        <v>188</v>
      </c>
    </row>
  </sheetData>
  <mergeCells count="85">
    <mergeCell ref="A144:H145"/>
    <mergeCell ref="A148:B148"/>
    <mergeCell ref="A143:B143"/>
    <mergeCell ref="A130:H130"/>
    <mergeCell ref="A132:B132"/>
    <mergeCell ref="A141:H142"/>
    <mergeCell ref="A136:B136"/>
    <mergeCell ref="A133:H133"/>
    <mergeCell ref="A137:H137"/>
    <mergeCell ref="A140:B140"/>
    <mergeCell ref="A23:B23"/>
    <mergeCell ref="A33:H35"/>
    <mergeCell ref="A76:B76"/>
    <mergeCell ref="A94:B94"/>
    <mergeCell ref="A66:H68"/>
    <mergeCell ref="A79:H81"/>
    <mergeCell ref="A78:B78"/>
    <mergeCell ref="A87:B87"/>
    <mergeCell ref="A77:D77"/>
    <mergeCell ref="A88:H88"/>
    <mergeCell ref="D98:D102"/>
    <mergeCell ref="C98:C102"/>
    <mergeCell ref="C107:C111"/>
    <mergeCell ref="D107:D111"/>
    <mergeCell ref="A24:H26"/>
    <mergeCell ref="A90:B90"/>
    <mergeCell ref="A91:H91"/>
    <mergeCell ref="A82:H82"/>
    <mergeCell ref="A84:B84"/>
    <mergeCell ref="A50:H52"/>
    <mergeCell ref="A36:H36"/>
    <mergeCell ref="A49:D49"/>
    <mergeCell ref="A53:H53"/>
    <mergeCell ref="A128:H129"/>
    <mergeCell ref="A125:B125"/>
    <mergeCell ref="G107:G111"/>
    <mergeCell ref="H107:H111"/>
    <mergeCell ref="A113:H115"/>
    <mergeCell ref="A112:B112"/>
    <mergeCell ref="E107:E111"/>
    <mergeCell ref="F107:F111"/>
    <mergeCell ref="A121:H122"/>
    <mergeCell ref="A6:H6"/>
    <mergeCell ref="A7:H7"/>
    <mergeCell ref="A8:H8"/>
    <mergeCell ref="A10:A12"/>
    <mergeCell ref="B10:B12"/>
    <mergeCell ref="H10:H12"/>
    <mergeCell ref="F10:F12"/>
    <mergeCell ref="G10:G12"/>
    <mergeCell ref="C10:C12"/>
    <mergeCell ref="D10:D12"/>
    <mergeCell ref="A1:H1"/>
    <mergeCell ref="A3:H3"/>
    <mergeCell ref="A4:H4"/>
    <mergeCell ref="A5:H5"/>
    <mergeCell ref="E10:E12"/>
    <mergeCell ref="A56:H56"/>
    <mergeCell ref="A59:H59"/>
    <mergeCell ref="A65:D65"/>
    <mergeCell ref="A22:B22"/>
    <mergeCell ref="A14:H16"/>
    <mergeCell ref="A32:B32"/>
    <mergeCell ref="A40:G40"/>
    <mergeCell ref="A37:H37"/>
    <mergeCell ref="A44:H44"/>
    <mergeCell ref="A95:H97"/>
    <mergeCell ref="A93:B93"/>
    <mergeCell ref="A69:H69"/>
    <mergeCell ref="A74:H74"/>
    <mergeCell ref="G70:G71"/>
    <mergeCell ref="F70:F71"/>
    <mergeCell ref="C70:C71"/>
    <mergeCell ref="A70:A71"/>
    <mergeCell ref="H70:H71"/>
    <mergeCell ref="A103:B103"/>
    <mergeCell ref="A107:A111"/>
    <mergeCell ref="B98:B102"/>
    <mergeCell ref="B107:B111"/>
    <mergeCell ref="A98:A102"/>
    <mergeCell ref="A104:H106"/>
    <mergeCell ref="H98:H102"/>
    <mergeCell ref="G98:G102"/>
    <mergeCell ref="F98:F102"/>
    <mergeCell ref="E98:E102"/>
  </mergeCells>
  <printOptions/>
  <pageMargins left="0.7874015748031497" right="0.3937007874015748" top="0.5905511811023623" bottom="0.5905511811023623" header="0.5118110236220472" footer="0.5118110236220472"/>
  <pageSetup fitToHeight="5" horizontalDpi="600" verticalDpi="600" orientation="portrait" paperSize="9" scale="82" r:id="rId1"/>
  <rowBreaks count="1" manualBreakCount="1">
    <brk id="9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4.140625" style="0" customWidth="1"/>
    <col min="2" max="2" width="26.28125" style="0" customWidth="1"/>
    <col min="3" max="3" width="7.28125" style="0" customWidth="1"/>
    <col min="4" max="4" width="7.140625" style="0" customWidth="1"/>
    <col min="5" max="5" width="9.421875" style="0" customWidth="1"/>
    <col min="6" max="6" width="12.140625" style="0" customWidth="1"/>
    <col min="7" max="7" width="8.421875" style="0" customWidth="1"/>
    <col min="8" max="8" width="7.8515625" style="0" customWidth="1"/>
    <col min="9" max="9" width="13.8515625" style="0" customWidth="1"/>
    <col min="10" max="10" width="9.57421875" style="0" bestFit="1" customWidth="1"/>
    <col min="11" max="11" width="11.00390625" style="0" bestFit="1" customWidth="1"/>
  </cols>
  <sheetData>
    <row r="1" spans="1:14" ht="12.75">
      <c r="A1" s="305" t="s">
        <v>288</v>
      </c>
      <c r="B1" s="305"/>
      <c r="C1" s="306"/>
      <c r="D1" s="306"/>
      <c r="E1" s="306"/>
      <c r="F1" s="306"/>
      <c r="G1" s="306"/>
      <c r="H1" s="306"/>
      <c r="I1" s="306"/>
      <c r="J1" s="1"/>
      <c r="K1" s="1"/>
      <c r="L1" s="1"/>
      <c r="M1" s="1"/>
      <c r="N1" s="1"/>
    </row>
    <row r="2" spans="1:14" ht="12.75" customHeight="1">
      <c r="A2" s="105"/>
      <c r="B2" s="103"/>
      <c r="C2" s="103"/>
      <c r="D2" s="103"/>
      <c r="E2" s="305" t="s">
        <v>214</v>
      </c>
      <c r="F2" s="306"/>
      <c r="G2" s="306"/>
      <c r="H2" s="306"/>
      <c r="I2" s="306"/>
      <c r="J2" s="1"/>
      <c r="K2" s="1"/>
      <c r="L2" s="1"/>
      <c r="M2" s="1"/>
      <c r="N2" s="1"/>
    </row>
    <row r="3" spans="1:14" ht="12.75">
      <c r="A3" s="305" t="s">
        <v>303</v>
      </c>
      <c r="B3" s="305"/>
      <c r="C3" s="306"/>
      <c r="D3" s="306"/>
      <c r="E3" s="306"/>
      <c r="F3" s="306"/>
      <c r="G3" s="306"/>
      <c r="H3" s="306"/>
      <c r="I3" s="306"/>
      <c r="J3" s="1"/>
      <c r="K3" s="1"/>
      <c r="L3" s="1"/>
      <c r="M3" s="1"/>
      <c r="N3" s="1"/>
    </row>
    <row r="4" spans="1:14" ht="12.75">
      <c r="A4" s="103"/>
      <c r="B4" s="103"/>
      <c r="C4" s="104"/>
      <c r="D4" s="104"/>
      <c r="E4" s="104"/>
      <c r="F4" s="104"/>
      <c r="G4" s="104"/>
      <c r="H4" s="104"/>
      <c r="I4" s="104"/>
      <c r="J4" s="1"/>
      <c r="K4" s="1"/>
      <c r="L4" s="1"/>
      <c r="M4" s="1"/>
      <c r="N4" s="1"/>
    </row>
    <row r="5" spans="1:14" ht="15" customHeight="1">
      <c r="A5" s="307" t="s">
        <v>113</v>
      </c>
      <c r="B5" s="307"/>
      <c r="C5" s="307"/>
      <c r="D5" s="307"/>
      <c r="E5" s="307"/>
      <c r="F5" s="307"/>
      <c r="G5" s="307"/>
      <c r="H5" s="307"/>
      <c r="I5" s="307"/>
      <c r="J5" s="1"/>
      <c r="K5" s="1"/>
      <c r="L5" s="1"/>
      <c r="M5" s="1"/>
      <c r="N5" s="1"/>
    </row>
    <row r="6" spans="1:14" ht="12.75" customHeight="1">
      <c r="A6" s="308" t="s">
        <v>215</v>
      </c>
      <c r="B6" s="309"/>
      <c r="C6" s="309"/>
      <c r="D6" s="309"/>
      <c r="E6" s="309"/>
      <c r="F6" s="309"/>
      <c r="G6" s="309"/>
      <c r="H6" s="309"/>
      <c r="I6" s="309"/>
      <c r="J6" s="1"/>
      <c r="K6" s="1"/>
      <c r="L6" s="125"/>
      <c r="M6" s="125"/>
      <c r="N6" s="1"/>
    </row>
    <row r="7" spans="1:14" ht="15.75">
      <c r="A7" s="308" t="s">
        <v>216</v>
      </c>
      <c r="B7" s="308"/>
      <c r="C7" s="308"/>
      <c r="D7" s="308"/>
      <c r="E7" s="308"/>
      <c r="F7" s="308"/>
      <c r="G7" s="308"/>
      <c r="H7" s="308"/>
      <c r="I7" s="308"/>
      <c r="J7" s="1"/>
      <c r="K7" s="1"/>
      <c r="M7" s="1"/>
      <c r="N7" s="1"/>
    </row>
    <row r="8" spans="1:14" ht="18.75">
      <c r="A8" s="106"/>
      <c r="B8" s="106"/>
      <c r="C8" s="106"/>
      <c r="D8" s="106"/>
      <c r="E8" s="106"/>
      <c r="F8" s="106"/>
      <c r="G8" s="106"/>
      <c r="H8" s="106"/>
      <c r="I8" s="106"/>
      <c r="J8" s="1"/>
      <c r="K8" s="1"/>
      <c r="L8" s="125"/>
      <c r="M8" s="1"/>
      <c r="N8" s="1"/>
    </row>
    <row r="9" spans="1:14" ht="18.75">
      <c r="A9" s="310" t="s">
        <v>4</v>
      </c>
      <c r="B9" s="310" t="s">
        <v>0</v>
      </c>
      <c r="C9" s="310" t="s">
        <v>118</v>
      </c>
      <c r="D9" s="310" t="s">
        <v>11</v>
      </c>
      <c r="E9" s="310" t="s">
        <v>5</v>
      </c>
      <c r="F9" s="310" t="s">
        <v>6</v>
      </c>
      <c r="G9" s="281" t="s">
        <v>152</v>
      </c>
      <c r="H9" s="288" t="s">
        <v>295</v>
      </c>
      <c r="I9" s="282" t="s">
        <v>119</v>
      </c>
      <c r="J9" s="1"/>
      <c r="K9" s="1"/>
      <c r="L9" s="125"/>
      <c r="M9" s="1"/>
      <c r="N9" s="1"/>
    </row>
    <row r="10" spans="1:14" ht="12.75">
      <c r="A10" s="310"/>
      <c r="B10" s="310"/>
      <c r="C10" s="186"/>
      <c r="D10" s="186"/>
      <c r="E10" s="186"/>
      <c r="F10" s="310"/>
      <c r="G10" s="311"/>
      <c r="H10" s="293"/>
      <c r="I10" s="282"/>
      <c r="J10" s="1"/>
      <c r="K10" s="1"/>
      <c r="L10" s="1"/>
      <c r="M10" s="1"/>
      <c r="N10" s="1"/>
    </row>
    <row r="11" spans="1:14" ht="12.75">
      <c r="A11" s="310"/>
      <c r="B11" s="310"/>
      <c r="C11" s="186"/>
      <c r="D11" s="186"/>
      <c r="E11" s="186"/>
      <c r="F11" s="310"/>
      <c r="G11" s="311"/>
      <c r="H11" s="294"/>
      <c r="I11" s="282"/>
      <c r="J11" s="1"/>
      <c r="K11" s="1"/>
      <c r="L11" s="1"/>
      <c r="M11" s="1"/>
      <c r="N11" s="1"/>
    </row>
    <row r="12" spans="1:14" ht="12.75" customHeight="1">
      <c r="A12" s="107">
        <v>1</v>
      </c>
      <c r="B12" s="107">
        <v>2</v>
      </c>
      <c r="C12" s="108">
        <v>3</v>
      </c>
      <c r="D12" s="108">
        <v>4</v>
      </c>
      <c r="E12" s="108">
        <v>5</v>
      </c>
      <c r="F12" s="108">
        <v>6</v>
      </c>
      <c r="G12" s="108">
        <v>7</v>
      </c>
      <c r="H12" s="115">
        <v>8</v>
      </c>
      <c r="I12" s="107">
        <v>9</v>
      </c>
      <c r="J12" s="1"/>
      <c r="K12" s="1"/>
      <c r="L12" s="1"/>
      <c r="M12" s="1"/>
      <c r="N12" s="1"/>
    </row>
    <row r="13" spans="1:14" ht="20.25" customHeight="1">
      <c r="A13" s="217" t="s">
        <v>57</v>
      </c>
      <c r="B13" s="216"/>
      <c r="C13" s="216"/>
      <c r="D13" s="216"/>
      <c r="E13" s="216"/>
      <c r="F13" s="216"/>
      <c r="G13" s="216"/>
      <c r="H13" s="216"/>
      <c r="I13" s="197"/>
      <c r="J13" s="1"/>
      <c r="K13" s="1"/>
      <c r="L13" s="1"/>
      <c r="M13" s="1"/>
      <c r="N13" s="1"/>
    </row>
    <row r="14" spans="1:14" ht="15" customHeight="1">
      <c r="A14" s="200">
        <v>1</v>
      </c>
      <c r="B14" s="135" t="s">
        <v>196</v>
      </c>
      <c r="C14" s="134" t="s">
        <v>192</v>
      </c>
      <c r="D14" s="135">
        <v>222</v>
      </c>
      <c r="E14" s="207"/>
      <c r="F14" s="200" t="s">
        <v>121</v>
      </c>
      <c r="G14" s="184" t="s">
        <v>226</v>
      </c>
      <c r="H14" s="200" t="s">
        <v>296</v>
      </c>
      <c r="I14" s="200"/>
      <c r="J14" s="1"/>
      <c r="K14" s="1"/>
      <c r="L14" s="1"/>
      <c r="M14" s="1"/>
      <c r="N14" s="1"/>
    </row>
    <row r="15" spans="1:14" ht="22.5" customHeight="1">
      <c r="A15" s="202"/>
      <c r="B15" s="137" t="s">
        <v>195</v>
      </c>
      <c r="C15" s="115" t="s">
        <v>192</v>
      </c>
      <c r="D15" s="137">
        <v>51</v>
      </c>
      <c r="E15" s="187"/>
      <c r="F15" s="201"/>
      <c r="G15" s="295"/>
      <c r="H15" s="201"/>
      <c r="I15" s="202"/>
      <c r="J15" s="1"/>
      <c r="K15" s="1"/>
      <c r="L15" s="1"/>
      <c r="M15" s="1"/>
      <c r="N15" s="1"/>
    </row>
    <row r="16" spans="1:14" ht="25.5" customHeight="1">
      <c r="A16" s="108">
        <v>2</v>
      </c>
      <c r="B16" s="108" t="s">
        <v>193</v>
      </c>
      <c r="C16" s="108" t="s">
        <v>192</v>
      </c>
      <c r="D16" s="141">
        <v>23</v>
      </c>
      <c r="E16" s="187"/>
      <c r="F16" s="201"/>
      <c r="G16" s="295"/>
      <c r="H16" s="201"/>
      <c r="I16" s="108"/>
      <c r="J16" s="1"/>
      <c r="K16" s="1"/>
      <c r="L16" s="1"/>
      <c r="M16" s="1"/>
      <c r="N16" s="1"/>
    </row>
    <row r="17" spans="1:14" ht="25.5" customHeight="1">
      <c r="A17" s="108">
        <v>3</v>
      </c>
      <c r="B17" s="108" t="s">
        <v>194</v>
      </c>
      <c r="C17" s="108" t="s">
        <v>192</v>
      </c>
      <c r="D17" s="141">
        <v>26</v>
      </c>
      <c r="E17" s="187"/>
      <c r="F17" s="201"/>
      <c r="G17" s="295"/>
      <c r="H17" s="201"/>
      <c r="I17" s="108"/>
      <c r="J17" s="1"/>
      <c r="K17" s="1"/>
      <c r="L17" s="1"/>
      <c r="M17" s="1"/>
      <c r="N17" s="1"/>
    </row>
    <row r="18" spans="1:14" ht="25.5" customHeight="1">
      <c r="A18" s="108">
        <v>4</v>
      </c>
      <c r="B18" s="108" t="s">
        <v>201</v>
      </c>
      <c r="C18" s="108" t="s">
        <v>197</v>
      </c>
      <c r="D18" s="141">
        <v>240</v>
      </c>
      <c r="E18" s="187"/>
      <c r="F18" s="201"/>
      <c r="G18" s="295"/>
      <c r="H18" s="201"/>
      <c r="I18" s="108"/>
      <c r="J18" s="1"/>
      <c r="K18" s="1"/>
      <c r="L18" s="1"/>
      <c r="M18" s="1"/>
      <c r="N18" s="1"/>
    </row>
    <row r="19" spans="1:14" ht="10.5" customHeight="1">
      <c r="A19" s="200">
        <v>5</v>
      </c>
      <c r="B19" s="134" t="s">
        <v>199</v>
      </c>
      <c r="C19" s="203" t="s">
        <v>198</v>
      </c>
      <c r="D19" s="142"/>
      <c r="E19" s="206">
        <v>350</v>
      </c>
      <c r="F19" s="304"/>
      <c r="G19" s="295"/>
      <c r="H19" s="201"/>
      <c r="I19" s="200"/>
      <c r="J19" s="1"/>
      <c r="K19" s="1"/>
      <c r="L19" s="1"/>
      <c r="M19" s="1"/>
      <c r="N19" s="1"/>
    </row>
    <row r="20" spans="1:14" ht="10.5" customHeight="1">
      <c r="A20" s="201"/>
      <c r="B20" s="139" t="s">
        <v>200</v>
      </c>
      <c r="C20" s="204"/>
      <c r="D20" s="138">
        <v>310</v>
      </c>
      <c r="E20" s="206"/>
      <c r="F20" s="304"/>
      <c r="G20" s="295"/>
      <c r="H20" s="201"/>
      <c r="I20" s="201"/>
      <c r="J20" s="1"/>
      <c r="K20" s="1"/>
      <c r="L20" s="1"/>
      <c r="M20" s="1"/>
      <c r="N20" s="1"/>
    </row>
    <row r="21" spans="1:14" ht="12.75" customHeight="1">
      <c r="A21" s="202"/>
      <c r="B21" s="115" t="s">
        <v>202</v>
      </c>
      <c r="C21" s="205"/>
      <c r="D21" s="137">
        <v>105</v>
      </c>
      <c r="E21" s="206"/>
      <c r="F21" s="304"/>
      <c r="G21" s="185"/>
      <c r="H21" s="201"/>
      <c r="I21" s="202"/>
      <c r="J21" s="1"/>
      <c r="K21" s="1"/>
      <c r="L21" s="1"/>
      <c r="M21" s="1"/>
      <c r="N21" s="1"/>
    </row>
    <row r="22" spans="1:14" ht="12.75" customHeight="1">
      <c r="A22" s="108">
        <v>6</v>
      </c>
      <c r="B22" s="144" t="s">
        <v>227</v>
      </c>
      <c r="C22" s="145" t="s">
        <v>192</v>
      </c>
      <c r="D22" s="137">
        <v>3</v>
      </c>
      <c r="E22" s="146"/>
      <c r="F22" s="143"/>
      <c r="G22" s="144"/>
      <c r="H22" s="201"/>
      <c r="I22" s="115"/>
      <c r="J22" s="1"/>
      <c r="K22" s="1"/>
      <c r="L22" s="1"/>
      <c r="M22" s="1"/>
      <c r="N22" s="1"/>
    </row>
    <row r="23" spans="1:14" ht="12.75" customHeight="1">
      <c r="A23" s="115">
        <v>7</v>
      </c>
      <c r="B23" s="144" t="s">
        <v>228</v>
      </c>
      <c r="C23" s="145" t="s">
        <v>192</v>
      </c>
      <c r="D23" s="137">
        <v>15</v>
      </c>
      <c r="E23" s="146"/>
      <c r="F23" s="143"/>
      <c r="G23" s="144"/>
      <c r="H23" s="201"/>
      <c r="I23" s="115"/>
      <c r="J23" s="1"/>
      <c r="K23" s="1"/>
      <c r="L23" s="1"/>
      <c r="M23" s="1"/>
      <c r="N23" s="1"/>
    </row>
    <row r="24" spans="1:14" ht="12.75" customHeight="1">
      <c r="A24" s="115">
        <v>8</v>
      </c>
      <c r="B24" s="144" t="s">
        <v>229</v>
      </c>
      <c r="C24" s="145" t="s">
        <v>192</v>
      </c>
      <c r="D24" s="137">
        <v>6</v>
      </c>
      <c r="E24" s="146"/>
      <c r="F24" s="143"/>
      <c r="G24" s="144"/>
      <c r="H24" s="201"/>
      <c r="I24" s="115"/>
      <c r="J24" s="1"/>
      <c r="K24" s="1"/>
      <c r="L24" s="1"/>
      <c r="M24" s="1"/>
      <c r="N24" s="1"/>
    </row>
    <row r="25" spans="1:14" ht="12.75" customHeight="1">
      <c r="A25" s="115">
        <v>9</v>
      </c>
      <c r="B25" s="144" t="s">
        <v>230</v>
      </c>
      <c r="C25" s="145" t="s">
        <v>197</v>
      </c>
      <c r="D25" s="137">
        <v>195</v>
      </c>
      <c r="E25" s="146"/>
      <c r="F25" s="143"/>
      <c r="G25" s="144"/>
      <c r="H25" s="201"/>
      <c r="I25" s="115"/>
      <c r="J25" s="1"/>
      <c r="K25" s="1"/>
      <c r="L25" s="1"/>
      <c r="M25" s="1"/>
      <c r="N25" s="1"/>
    </row>
    <row r="26" spans="1:14" ht="12.75" customHeight="1">
      <c r="A26" s="115">
        <v>10</v>
      </c>
      <c r="B26" s="144" t="s">
        <v>231</v>
      </c>
      <c r="C26" s="145" t="s">
        <v>120</v>
      </c>
      <c r="D26" s="137">
        <v>32</v>
      </c>
      <c r="E26" s="146"/>
      <c r="F26" s="143"/>
      <c r="G26" s="144"/>
      <c r="H26" s="201"/>
      <c r="I26" s="115"/>
      <c r="J26" s="1"/>
      <c r="K26" s="1"/>
      <c r="L26" s="1"/>
      <c r="M26" s="1"/>
      <c r="N26" s="1"/>
    </row>
    <row r="27" spans="1:14" ht="12.75" customHeight="1">
      <c r="A27" s="115">
        <v>11</v>
      </c>
      <c r="B27" s="144" t="s">
        <v>232</v>
      </c>
      <c r="C27" s="145" t="s">
        <v>192</v>
      </c>
      <c r="D27" s="137">
        <v>35</v>
      </c>
      <c r="E27" s="146"/>
      <c r="F27" s="143"/>
      <c r="G27" s="144"/>
      <c r="H27" s="201"/>
      <c r="I27" s="115"/>
      <c r="J27" s="1"/>
      <c r="K27" s="1"/>
      <c r="L27" s="1"/>
      <c r="M27" s="1"/>
      <c r="N27" s="1"/>
    </row>
    <row r="28" spans="1:14" ht="12.75" customHeight="1">
      <c r="A28" s="115">
        <v>12</v>
      </c>
      <c r="B28" s="144" t="s">
        <v>233</v>
      </c>
      <c r="C28" s="145" t="s">
        <v>192</v>
      </c>
      <c r="D28" s="137">
        <v>6</v>
      </c>
      <c r="E28" s="146"/>
      <c r="F28" s="143"/>
      <c r="G28" s="144"/>
      <c r="H28" s="201"/>
      <c r="I28" s="115"/>
      <c r="J28" s="1"/>
      <c r="K28" s="1"/>
      <c r="L28" s="1"/>
      <c r="M28" s="1"/>
      <c r="N28" s="1"/>
    </row>
    <row r="29" spans="1:14" ht="12.75" customHeight="1">
      <c r="A29" s="115">
        <v>13</v>
      </c>
      <c r="B29" s="144" t="s">
        <v>234</v>
      </c>
      <c r="C29" s="145" t="s">
        <v>197</v>
      </c>
      <c r="D29" s="137">
        <v>18</v>
      </c>
      <c r="E29" s="147"/>
      <c r="F29" s="148"/>
      <c r="G29" s="144"/>
      <c r="H29" s="201"/>
      <c r="I29" s="115"/>
      <c r="J29" s="1"/>
      <c r="K29" s="1"/>
      <c r="L29" s="1"/>
      <c r="M29" s="1"/>
      <c r="N29" s="1"/>
    </row>
    <row r="30" spans="1:14" ht="12.75">
      <c r="A30" s="217" t="s">
        <v>26</v>
      </c>
      <c r="B30" s="191"/>
      <c r="C30" s="117"/>
      <c r="D30" s="117"/>
      <c r="E30" s="127">
        <f>E19</f>
        <v>350</v>
      </c>
      <c r="F30" s="107"/>
      <c r="G30" s="119"/>
      <c r="H30" s="202"/>
      <c r="I30" s="115"/>
      <c r="J30" s="1"/>
      <c r="K30" s="1"/>
      <c r="L30" s="1"/>
      <c r="M30" s="1"/>
      <c r="N30" s="1"/>
    </row>
    <row r="31" spans="1:14" ht="21" customHeight="1">
      <c r="A31" s="217" t="s">
        <v>203</v>
      </c>
      <c r="B31" s="216"/>
      <c r="C31" s="216"/>
      <c r="D31" s="216"/>
      <c r="E31" s="216"/>
      <c r="F31" s="216"/>
      <c r="G31" s="216"/>
      <c r="H31" s="216"/>
      <c r="I31" s="197"/>
      <c r="J31" s="1"/>
      <c r="K31" s="1"/>
      <c r="L31" s="1"/>
      <c r="M31" s="1"/>
      <c r="N31" s="1"/>
    </row>
    <row r="32" spans="1:14" ht="22.5" customHeight="1">
      <c r="A32" s="200">
        <v>1</v>
      </c>
      <c r="B32" s="135" t="s">
        <v>196</v>
      </c>
      <c r="C32" s="134" t="s">
        <v>191</v>
      </c>
      <c r="D32" s="134" t="s">
        <v>235</v>
      </c>
      <c r="E32" s="207">
        <v>31000</v>
      </c>
      <c r="F32" s="200"/>
      <c r="G32" s="184" t="s">
        <v>241</v>
      </c>
      <c r="H32" s="200" t="s">
        <v>296</v>
      </c>
      <c r="I32" s="108"/>
      <c r="J32" s="1"/>
      <c r="K32" s="1"/>
      <c r="L32" s="1"/>
      <c r="M32" s="1"/>
      <c r="N32" s="1"/>
    </row>
    <row r="33" spans="1:14" ht="23.25" customHeight="1">
      <c r="A33" s="202"/>
      <c r="B33" s="137" t="s">
        <v>195</v>
      </c>
      <c r="C33" s="115" t="s">
        <v>192</v>
      </c>
      <c r="D33" s="115">
        <v>1194</v>
      </c>
      <c r="E33" s="176"/>
      <c r="F33" s="183"/>
      <c r="G33" s="185"/>
      <c r="H33" s="201"/>
      <c r="I33" s="108"/>
      <c r="J33" s="1"/>
      <c r="K33" s="1"/>
      <c r="L33" s="1"/>
      <c r="M33" s="1"/>
      <c r="N33" s="1"/>
    </row>
    <row r="34" spans="1:14" ht="27.75" customHeight="1">
      <c r="A34" s="115">
        <v>2</v>
      </c>
      <c r="B34" s="108" t="s">
        <v>193</v>
      </c>
      <c r="C34" s="115" t="s">
        <v>192</v>
      </c>
      <c r="D34" s="115">
        <v>1194</v>
      </c>
      <c r="E34" s="150"/>
      <c r="F34" s="139"/>
      <c r="G34" s="184" t="s">
        <v>226</v>
      </c>
      <c r="H34" s="201"/>
      <c r="I34" s="108"/>
      <c r="J34" s="1"/>
      <c r="K34" s="1"/>
      <c r="L34" s="1"/>
      <c r="M34" s="1"/>
      <c r="N34" s="1"/>
    </row>
    <row r="35" spans="1:14" ht="25.5" customHeight="1">
      <c r="A35" s="115">
        <v>3</v>
      </c>
      <c r="B35" s="108" t="s">
        <v>194</v>
      </c>
      <c r="C35" s="115" t="s">
        <v>192</v>
      </c>
      <c r="D35" s="115">
        <v>1885</v>
      </c>
      <c r="E35" s="150"/>
      <c r="F35" s="139"/>
      <c r="G35" s="295"/>
      <c r="H35" s="201"/>
      <c r="I35" s="108"/>
      <c r="J35" s="1"/>
      <c r="K35" s="1"/>
      <c r="L35" s="1"/>
      <c r="M35" s="1"/>
      <c r="N35" s="1"/>
    </row>
    <row r="36" spans="1:14" ht="26.25" customHeight="1">
      <c r="A36" s="115">
        <v>4</v>
      </c>
      <c r="B36" s="108" t="s">
        <v>201</v>
      </c>
      <c r="C36" s="115" t="s">
        <v>197</v>
      </c>
      <c r="D36" s="115">
        <v>2560</v>
      </c>
      <c r="E36" s="150"/>
      <c r="F36" s="139"/>
      <c r="G36" s="295"/>
      <c r="H36" s="201"/>
      <c r="I36" s="108"/>
      <c r="J36" s="1"/>
      <c r="K36" s="1"/>
      <c r="L36" s="1"/>
      <c r="M36" s="1"/>
      <c r="N36" s="1"/>
    </row>
    <row r="37" spans="1:14" ht="10.5" customHeight="1">
      <c r="A37" s="203">
        <v>5</v>
      </c>
      <c r="B37" s="134" t="s">
        <v>199</v>
      </c>
      <c r="C37" s="203" t="s">
        <v>198</v>
      </c>
      <c r="D37" s="151"/>
      <c r="E37" s="207"/>
      <c r="F37" s="201" t="s">
        <v>240</v>
      </c>
      <c r="G37" s="295"/>
      <c r="H37" s="201"/>
      <c r="I37" s="200"/>
      <c r="J37" s="1"/>
      <c r="K37" s="1"/>
      <c r="L37" s="1"/>
      <c r="M37" s="1"/>
      <c r="N37" s="1"/>
    </row>
    <row r="38" spans="1:14" ht="12.75">
      <c r="A38" s="187"/>
      <c r="B38" s="139" t="s">
        <v>200</v>
      </c>
      <c r="C38" s="204"/>
      <c r="D38" s="139">
        <v>8900</v>
      </c>
      <c r="E38" s="206"/>
      <c r="F38" s="201"/>
      <c r="G38" s="295"/>
      <c r="H38" s="201"/>
      <c r="I38" s="201"/>
      <c r="J38" s="1"/>
      <c r="K38" s="1"/>
      <c r="L38" s="1"/>
      <c r="M38" s="1"/>
      <c r="N38" s="1"/>
    </row>
    <row r="39" spans="1:14" ht="12.75">
      <c r="A39" s="188"/>
      <c r="B39" s="115" t="s">
        <v>202</v>
      </c>
      <c r="C39" s="205"/>
      <c r="D39" s="115">
        <v>210</v>
      </c>
      <c r="E39" s="176"/>
      <c r="F39" s="201"/>
      <c r="G39" s="295"/>
      <c r="H39" s="201"/>
      <c r="I39" s="202"/>
      <c r="J39" s="1"/>
      <c r="K39" s="1"/>
      <c r="L39" s="1"/>
      <c r="M39" s="1"/>
      <c r="N39" s="1"/>
    </row>
    <row r="40" spans="1:14" ht="12.75">
      <c r="A40" s="137">
        <v>6</v>
      </c>
      <c r="B40" s="115" t="s">
        <v>236</v>
      </c>
      <c r="C40" s="145" t="s">
        <v>197</v>
      </c>
      <c r="D40" s="115">
        <v>4150</v>
      </c>
      <c r="E40" s="149"/>
      <c r="F40" s="139"/>
      <c r="G40" s="295"/>
      <c r="H40" s="201"/>
      <c r="I40" s="115"/>
      <c r="J40" s="1"/>
      <c r="K40" s="1"/>
      <c r="L40" s="1"/>
      <c r="M40" s="1"/>
      <c r="N40" s="1"/>
    </row>
    <row r="41" spans="1:14" ht="12.75">
      <c r="A41" s="108">
        <v>7</v>
      </c>
      <c r="B41" s="144" t="s">
        <v>228</v>
      </c>
      <c r="C41" s="145" t="s">
        <v>192</v>
      </c>
      <c r="D41" s="115">
        <v>8</v>
      </c>
      <c r="E41" s="149"/>
      <c r="F41" s="139"/>
      <c r="G41" s="295"/>
      <c r="H41" s="201"/>
      <c r="I41" s="115"/>
      <c r="J41" s="1"/>
      <c r="K41" s="1"/>
      <c r="L41" s="1"/>
      <c r="M41" s="1"/>
      <c r="N41" s="1"/>
    </row>
    <row r="42" spans="1:14" ht="12.75">
      <c r="A42" s="108">
        <v>8</v>
      </c>
      <c r="B42" s="144" t="s">
        <v>229</v>
      </c>
      <c r="C42" s="145" t="s">
        <v>192</v>
      </c>
      <c r="D42" s="115">
        <v>5</v>
      </c>
      <c r="E42" s="149"/>
      <c r="F42" s="139"/>
      <c r="G42" s="295"/>
      <c r="H42" s="201"/>
      <c r="I42" s="115"/>
      <c r="J42" s="1"/>
      <c r="K42" s="1"/>
      <c r="L42" s="1"/>
      <c r="M42" s="1"/>
      <c r="N42" s="1"/>
    </row>
    <row r="43" spans="1:14" ht="12.75">
      <c r="A43" s="115">
        <v>9</v>
      </c>
      <c r="B43" s="144" t="s">
        <v>230</v>
      </c>
      <c r="C43" s="145" t="s">
        <v>197</v>
      </c>
      <c r="D43" s="115">
        <v>4200</v>
      </c>
      <c r="E43" s="149"/>
      <c r="F43" s="139"/>
      <c r="G43" s="295"/>
      <c r="H43" s="201"/>
      <c r="I43" s="115"/>
      <c r="J43" s="1"/>
      <c r="K43" s="1"/>
      <c r="L43" s="1"/>
      <c r="M43" s="1"/>
      <c r="N43" s="1"/>
    </row>
    <row r="44" spans="1:14" ht="12.75">
      <c r="A44" s="115">
        <v>10</v>
      </c>
      <c r="B44" s="144" t="s">
        <v>231</v>
      </c>
      <c r="C44" s="145" t="s">
        <v>120</v>
      </c>
      <c r="D44" s="115">
        <v>530</v>
      </c>
      <c r="E44" s="149"/>
      <c r="F44" s="139"/>
      <c r="G44" s="295"/>
      <c r="H44" s="201"/>
      <c r="I44" s="115"/>
      <c r="J44" s="1"/>
      <c r="K44" s="1"/>
      <c r="L44" s="1"/>
      <c r="M44" s="1"/>
      <c r="N44" s="1"/>
    </row>
    <row r="45" spans="1:14" ht="25.5">
      <c r="A45" s="137">
        <v>11</v>
      </c>
      <c r="B45" s="115" t="s">
        <v>237</v>
      </c>
      <c r="C45" s="145" t="s">
        <v>192</v>
      </c>
      <c r="D45" s="115">
        <v>15</v>
      </c>
      <c r="E45" s="149"/>
      <c r="F45" s="139"/>
      <c r="G45" s="295"/>
      <c r="H45" s="201"/>
      <c r="I45" s="115"/>
      <c r="J45" s="1"/>
      <c r="K45" s="1"/>
      <c r="L45" s="1"/>
      <c r="M45" s="1"/>
      <c r="N45" s="1"/>
    </row>
    <row r="46" spans="1:14" ht="25.5">
      <c r="A46" s="137">
        <v>12</v>
      </c>
      <c r="B46" s="115" t="s">
        <v>238</v>
      </c>
      <c r="C46" s="145" t="s">
        <v>192</v>
      </c>
      <c r="D46" s="115">
        <v>230</v>
      </c>
      <c r="E46" s="149"/>
      <c r="F46" s="139"/>
      <c r="G46" s="295"/>
      <c r="H46" s="201"/>
      <c r="I46" s="115"/>
      <c r="J46" s="1"/>
      <c r="K46" s="1"/>
      <c r="L46" s="1"/>
      <c r="M46" s="1"/>
      <c r="N46" s="1"/>
    </row>
    <row r="47" spans="1:14" ht="18" customHeight="1">
      <c r="A47" s="108">
        <v>13</v>
      </c>
      <c r="B47" s="144" t="s">
        <v>233</v>
      </c>
      <c r="C47" s="145" t="s">
        <v>192</v>
      </c>
      <c r="D47" s="115">
        <v>25</v>
      </c>
      <c r="E47" s="149"/>
      <c r="F47" s="139"/>
      <c r="G47" s="295"/>
      <c r="H47" s="201"/>
      <c r="I47" s="115"/>
      <c r="J47" s="1"/>
      <c r="K47" s="1"/>
      <c r="L47" s="1"/>
      <c r="M47" s="1"/>
      <c r="N47" s="1"/>
    </row>
    <row r="48" spans="1:14" ht="12.75">
      <c r="A48" s="108">
        <v>14</v>
      </c>
      <c r="B48" s="144" t="s">
        <v>234</v>
      </c>
      <c r="C48" s="145" t="s">
        <v>197</v>
      </c>
      <c r="D48" s="115">
        <v>350</v>
      </c>
      <c r="E48" s="149"/>
      <c r="F48" s="139"/>
      <c r="G48" s="295"/>
      <c r="H48" s="201"/>
      <c r="I48" s="115"/>
      <c r="J48" s="1"/>
      <c r="K48" s="1"/>
      <c r="L48" s="1"/>
      <c r="M48" s="1"/>
      <c r="N48" s="1"/>
    </row>
    <row r="49" spans="1:14" ht="12.75">
      <c r="A49" s="108">
        <v>15</v>
      </c>
      <c r="B49" s="115" t="s">
        <v>239</v>
      </c>
      <c r="C49" s="108" t="s">
        <v>192</v>
      </c>
      <c r="D49" s="108">
        <v>55</v>
      </c>
      <c r="E49" s="150"/>
      <c r="F49" s="115"/>
      <c r="G49" s="295"/>
      <c r="H49" s="201"/>
      <c r="I49" s="108"/>
      <c r="J49" s="1"/>
      <c r="K49" s="1"/>
      <c r="L49" s="1"/>
      <c r="M49" s="1"/>
      <c r="N49" s="1"/>
    </row>
    <row r="50" spans="1:14" ht="12.75">
      <c r="A50" s="199" t="s">
        <v>26</v>
      </c>
      <c r="B50" s="199"/>
      <c r="C50" s="152"/>
      <c r="D50" s="152"/>
      <c r="E50" s="118">
        <f>E37+E36+E35+E34+E32</f>
        <v>31000</v>
      </c>
      <c r="F50" s="153"/>
      <c r="G50" s="185"/>
      <c r="H50" s="202"/>
      <c r="I50" s="108"/>
      <c r="J50" s="1"/>
      <c r="K50" s="1"/>
      <c r="L50" s="1"/>
      <c r="M50" s="1"/>
      <c r="N50" s="1"/>
    </row>
    <row r="51" spans="1:14" ht="15.75" customHeight="1" hidden="1">
      <c r="A51" s="186" t="s">
        <v>85</v>
      </c>
      <c r="B51" s="186"/>
      <c r="C51" s="108"/>
      <c r="D51" s="108"/>
      <c r="E51" s="120" t="e">
        <f>#REF!+#REF!+#REF!+#REF!+#REF!</f>
        <v>#REF!</v>
      </c>
      <c r="F51" s="108"/>
      <c r="G51" s="108"/>
      <c r="H51" s="108"/>
      <c r="I51" s="108"/>
      <c r="J51" s="1"/>
      <c r="K51" s="1"/>
      <c r="L51" s="1"/>
      <c r="M51" s="1"/>
      <c r="N51" s="1"/>
    </row>
    <row r="52" spans="1:14" ht="15.75" customHeight="1">
      <c r="A52" s="199" t="s">
        <v>85</v>
      </c>
      <c r="B52" s="199"/>
      <c r="C52" s="152"/>
      <c r="D52" s="152"/>
      <c r="E52" s="118">
        <f>E50+E30</f>
        <v>31350</v>
      </c>
      <c r="F52" s="152"/>
      <c r="G52" s="108"/>
      <c r="H52" s="108"/>
      <c r="I52" s="108"/>
      <c r="J52" s="1"/>
      <c r="K52" s="1"/>
      <c r="L52" s="1"/>
      <c r="M52" s="1"/>
      <c r="N52" s="1"/>
    </row>
    <row r="53" spans="1:14" ht="15.75" customHeight="1">
      <c r="A53" s="130"/>
      <c r="B53" s="190" t="s">
        <v>246</v>
      </c>
      <c r="C53" s="190"/>
      <c r="D53" s="190"/>
      <c r="E53" s="190"/>
      <c r="F53" s="192"/>
      <c r="G53" s="192"/>
      <c r="H53" s="173"/>
      <c r="I53" s="131"/>
      <c r="J53" s="1"/>
      <c r="K53" s="1"/>
      <c r="L53" s="1"/>
      <c r="M53" s="1"/>
      <c r="N53" s="1"/>
    </row>
    <row r="54" spans="1:14" ht="22.5" customHeight="1">
      <c r="A54" s="115">
        <v>1</v>
      </c>
      <c r="B54" s="115" t="s">
        <v>247</v>
      </c>
      <c r="C54" s="115" t="s">
        <v>297</v>
      </c>
      <c r="D54" s="115">
        <v>19431.2</v>
      </c>
      <c r="E54" s="149">
        <v>23257</v>
      </c>
      <c r="F54" s="200" t="s">
        <v>251</v>
      </c>
      <c r="G54" s="200" t="s">
        <v>205</v>
      </c>
      <c r="H54" s="200" t="s">
        <v>296</v>
      </c>
      <c r="I54" s="144"/>
      <c r="J54" s="1"/>
      <c r="K54" s="1"/>
      <c r="L54" s="1"/>
      <c r="M54" s="1"/>
      <c r="N54" s="1"/>
    </row>
    <row r="55" spans="1:14" ht="15.75" customHeight="1">
      <c r="A55" s="115">
        <v>2</v>
      </c>
      <c r="B55" s="115" t="s">
        <v>248</v>
      </c>
      <c r="C55" s="115"/>
      <c r="D55" s="115"/>
      <c r="E55" s="149">
        <v>10487</v>
      </c>
      <c r="F55" s="201"/>
      <c r="G55" s="201"/>
      <c r="H55" s="201"/>
      <c r="I55" s="144"/>
      <c r="J55" s="1"/>
      <c r="K55" s="1"/>
      <c r="L55" s="1"/>
      <c r="M55" s="1"/>
      <c r="N55" s="1"/>
    </row>
    <row r="56" spans="1:14" ht="15.75" customHeight="1">
      <c r="A56" s="115">
        <v>3</v>
      </c>
      <c r="B56" s="115" t="s">
        <v>227</v>
      </c>
      <c r="C56" s="115"/>
      <c r="D56" s="115"/>
      <c r="E56" s="149">
        <v>338</v>
      </c>
      <c r="F56" s="201"/>
      <c r="G56" s="201"/>
      <c r="H56" s="201"/>
      <c r="I56" s="144"/>
      <c r="J56" s="1"/>
      <c r="K56" s="1"/>
      <c r="L56" s="1"/>
      <c r="M56" s="1"/>
      <c r="N56" s="1"/>
    </row>
    <row r="57" spans="1:14" ht="15.75" customHeight="1">
      <c r="A57" s="115">
        <v>4</v>
      </c>
      <c r="B57" s="115" t="s">
        <v>249</v>
      </c>
      <c r="C57" s="115"/>
      <c r="D57" s="115"/>
      <c r="E57" s="149">
        <v>400</v>
      </c>
      <c r="F57" s="201"/>
      <c r="G57" s="201"/>
      <c r="H57" s="201"/>
      <c r="I57" s="144"/>
      <c r="J57" s="1"/>
      <c r="K57" s="1"/>
      <c r="L57" s="1"/>
      <c r="M57" s="1"/>
      <c r="N57" s="1"/>
    </row>
    <row r="58" spans="1:14" ht="55.5" customHeight="1">
      <c r="A58" s="115">
        <v>5</v>
      </c>
      <c r="B58" s="115" t="s">
        <v>250</v>
      </c>
      <c r="C58" s="115"/>
      <c r="D58" s="115"/>
      <c r="E58" s="149">
        <v>500</v>
      </c>
      <c r="F58" s="202"/>
      <c r="G58" s="202"/>
      <c r="H58" s="202"/>
      <c r="I58" s="144"/>
      <c r="J58" s="1"/>
      <c r="K58" s="1"/>
      <c r="L58" s="1"/>
      <c r="M58" s="1"/>
      <c r="N58" s="1"/>
    </row>
    <row r="59" spans="1:14" ht="15.75" customHeight="1">
      <c r="A59" s="108"/>
      <c r="B59" s="152" t="s">
        <v>26</v>
      </c>
      <c r="C59" s="108"/>
      <c r="D59" s="108"/>
      <c r="E59" s="118">
        <f>SUM(E54:E58)</f>
        <v>34982</v>
      </c>
      <c r="F59" s="115"/>
      <c r="G59" s="115"/>
      <c r="H59" s="115"/>
      <c r="I59" s="108"/>
      <c r="J59" s="1"/>
      <c r="K59" s="1"/>
      <c r="L59" s="1"/>
      <c r="M59" s="1"/>
      <c r="N59" s="1"/>
    </row>
    <row r="60" spans="1:14" ht="15.75" customHeight="1">
      <c r="A60" s="289" t="s">
        <v>252</v>
      </c>
      <c r="B60" s="296"/>
      <c r="C60" s="296"/>
      <c r="D60" s="296"/>
      <c r="E60" s="296"/>
      <c r="F60" s="296"/>
      <c r="G60" s="296"/>
      <c r="H60" s="296"/>
      <c r="I60" s="297"/>
      <c r="J60" s="1"/>
      <c r="K60" s="1"/>
      <c r="L60" s="1"/>
      <c r="M60" s="1"/>
      <c r="N60" s="1"/>
    </row>
    <row r="61" spans="1:14" ht="3" customHeight="1">
      <c r="A61" s="298"/>
      <c r="B61" s="299"/>
      <c r="C61" s="299"/>
      <c r="D61" s="299"/>
      <c r="E61" s="299"/>
      <c r="F61" s="299"/>
      <c r="G61" s="299"/>
      <c r="H61" s="299"/>
      <c r="I61" s="300"/>
      <c r="J61" s="1"/>
      <c r="K61" s="1"/>
      <c r="L61" s="1"/>
      <c r="M61" s="1"/>
      <c r="N61" s="1"/>
    </row>
    <row r="62" spans="1:14" ht="15.75" customHeight="1">
      <c r="A62" s="301"/>
      <c r="B62" s="302"/>
      <c r="C62" s="302"/>
      <c r="D62" s="302"/>
      <c r="E62" s="302"/>
      <c r="F62" s="302"/>
      <c r="G62" s="302"/>
      <c r="H62" s="302"/>
      <c r="I62" s="303"/>
      <c r="J62" s="1"/>
      <c r="K62" s="1"/>
      <c r="L62" s="1"/>
      <c r="M62" s="1"/>
      <c r="N62" s="1"/>
    </row>
    <row r="63" spans="1:14" ht="36.75" customHeight="1">
      <c r="A63" s="108">
        <v>1</v>
      </c>
      <c r="B63" s="108" t="s">
        <v>253</v>
      </c>
      <c r="C63" s="108"/>
      <c r="D63" s="108"/>
      <c r="E63" s="120">
        <v>2215.8</v>
      </c>
      <c r="F63" s="108" t="s">
        <v>88</v>
      </c>
      <c r="G63" s="108" t="s">
        <v>205</v>
      </c>
      <c r="H63" s="108" t="s">
        <v>296</v>
      </c>
      <c r="I63" s="108"/>
      <c r="J63" s="1"/>
      <c r="K63" s="1"/>
      <c r="L63" s="1"/>
      <c r="M63" s="1"/>
      <c r="N63" s="1"/>
    </row>
    <row r="64" spans="1:14" ht="15.75" customHeight="1">
      <c r="A64" s="108"/>
      <c r="B64" s="199" t="s">
        <v>26</v>
      </c>
      <c r="C64" s="199"/>
      <c r="D64" s="108"/>
      <c r="E64" s="118">
        <f>SUM(E63)</f>
        <v>2215.8</v>
      </c>
      <c r="F64" s="108"/>
      <c r="G64" s="108"/>
      <c r="H64" s="108"/>
      <c r="I64" s="108"/>
      <c r="J64" s="1"/>
      <c r="K64" s="1"/>
      <c r="L64" s="1"/>
      <c r="M64" s="1"/>
      <c r="N64" s="1"/>
    </row>
    <row r="65" spans="1:14" ht="15.75" customHeight="1">
      <c r="A65" s="189" t="s">
        <v>204</v>
      </c>
      <c r="B65" s="190"/>
      <c r="C65" s="190"/>
      <c r="D65" s="190"/>
      <c r="E65" s="190"/>
      <c r="F65" s="190"/>
      <c r="G65" s="190"/>
      <c r="H65" s="190"/>
      <c r="I65" s="191"/>
      <c r="J65" s="1"/>
      <c r="K65" s="1"/>
      <c r="L65" s="1"/>
      <c r="M65" s="1"/>
      <c r="N65" s="1"/>
    </row>
    <row r="66" spans="1:14" ht="39" customHeight="1">
      <c r="A66" s="108">
        <v>1</v>
      </c>
      <c r="B66" s="108" t="s">
        <v>254</v>
      </c>
      <c r="C66" s="108"/>
      <c r="D66" s="108"/>
      <c r="E66" s="120">
        <v>570</v>
      </c>
      <c r="F66" s="108" t="s">
        <v>88</v>
      </c>
      <c r="G66" s="108" t="s">
        <v>205</v>
      </c>
      <c r="H66" s="108" t="s">
        <v>298</v>
      </c>
      <c r="I66" s="108"/>
      <c r="J66" s="1"/>
      <c r="K66" s="1"/>
      <c r="L66" s="1"/>
      <c r="M66" s="1"/>
      <c r="N66" s="1"/>
    </row>
    <row r="67" spans="1:14" ht="21.75" customHeight="1">
      <c r="A67" s="108"/>
      <c r="B67" s="199" t="s">
        <v>26</v>
      </c>
      <c r="C67" s="199"/>
      <c r="D67" s="108"/>
      <c r="E67" s="118">
        <f>SUM(E66)</f>
        <v>570</v>
      </c>
      <c r="F67" s="108"/>
      <c r="G67" s="108"/>
      <c r="H67" s="108"/>
      <c r="I67" s="108"/>
      <c r="J67" s="1"/>
      <c r="K67" s="1"/>
      <c r="L67" s="1"/>
      <c r="M67" s="1"/>
      <c r="N67" s="1"/>
    </row>
    <row r="68" spans="1:14" ht="25.5" customHeight="1">
      <c r="A68" s="192" t="s">
        <v>206</v>
      </c>
      <c r="B68" s="180"/>
      <c r="C68" s="180"/>
      <c r="D68" s="180"/>
      <c r="E68" s="180"/>
      <c r="F68" s="180"/>
      <c r="G68" s="180"/>
      <c r="H68" s="180"/>
      <c r="I68" s="180"/>
      <c r="J68" s="1"/>
      <c r="K68" s="1"/>
      <c r="L68" s="1"/>
      <c r="M68" s="1"/>
      <c r="N68" s="1"/>
    </row>
    <row r="69" spans="1:14" ht="18.75" customHeight="1">
      <c r="A69" s="283" t="s">
        <v>20</v>
      </c>
      <c r="B69" s="283"/>
      <c r="C69" s="283"/>
      <c r="D69" s="283"/>
      <c r="E69" s="283"/>
      <c r="F69" s="283"/>
      <c r="G69" s="283"/>
      <c r="H69" s="283"/>
      <c r="I69" s="283"/>
      <c r="J69" s="1"/>
      <c r="K69" s="1"/>
      <c r="L69" s="1"/>
      <c r="M69" s="1"/>
      <c r="N69" s="1"/>
    </row>
    <row r="70" spans="1:14" ht="18.75" customHeight="1">
      <c r="A70" s="177" t="s">
        <v>9</v>
      </c>
      <c r="B70" s="177"/>
      <c r="C70" s="177"/>
      <c r="D70" s="177"/>
      <c r="E70" s="177"/>
      <c r="F70" s="177"/>
      <c r="G70" s="177"/>
      <c r="H70" s="177"/>
      <c r="I70" s="177"/>
      <c r="J70" s="1"/>
      <c r="K70" s="1"/>
      <c r="L70" s="1"/>
      <c r="M70" s="1"/>
      <c r="N70" s="1"/>
    </row>
    <row r="71" spans="1:14" ht="72" customHeight="1">
      <c r="A71" s="107">
        <v>1</v>
      </c>
      <c r="B71" s="107" t="s">
        <v>255</v>
      </c>
      <c r="C71" s="107"/>
      <c r="D71" s="107"/>
      <c r="E71" s="120">
        <v>3500</v>
      </c>
      <c r="F71" s="107" t="s">
        <v>123</v>
      </c>
      <c r="G71" s="107" t="s">
        <v>43</v>
      </c>
      <c r="H71" s="288" t="s">
        <v>296</v>
      </c>
      <c r="I71" s="107" t="s">
        <v>46</v>
      </c>
      <c r="J71" s="1"/>
      <c r="K71" s="1"/>
      <c r="L71" s="1"/>
      <c r="M71" s="1"/>
      <c r="N71" s="1"/>
    </row>
    <row r="72" spans="1:14" ht="69.75" customHeight="1">
      <c r="A72" s="107">
        <v>2</v>
      </c>
      <c r="B72" s="107" t="s">
        <v>258</v>
      </c>
      <c r="C72" s="107"/>
      <c r="D72" s="107"/>
      <c r="E72" s="120">
        <v>3210</v>
      </c>
      <c r="F72" s="107" t="s">
        <v>123</v>
      </c>
      <c r="G72" s="107" t="s">
        <v>43</v>
      </c>
      <c r="H72" s="293"/>
      <c r="I72" s="107" t="s">
        <v>44</v>
      </c>
      <c r="J72" s="1"/>
      <c r="K72" s="1"/>
      <c r="L72" s="1"/>
      <c r="M72" s="1"/>
      <c r="N72" s="1"/>
    </row>
    <row r="73" spans="1:14" ht="29.25" customHeight="1">
      <c r="A73" s="107">
        <v>3</v>
      </c>
      <c r="B73" s="107" t="s">
        <v>170</v>
      </c>
      <c r="C73" s="107"/>
      <c r="D73" s="107"/>
      <c r="E73" s="120">
        <v>960</v>
      </c>
      <c r="F73" s="107" t="s">
        <v>123</v>
      </c>
      <c r="G73" s="107" t="s">
        <v>43</v>
      </c>
      <c r="H73" s="294"/>
      <c r="I73" s="107" t="s">
        <v>44</v>
      </c>
      <c r="J73" s="1"/>
      <c r="K73" s="1"/>
      <c r="L73" s="1"/>
      <c r="M73" s="1"/>
      <c r="N73" s="1"/>
    </row>
    <row r="74" spans="1:14" ht="15.75" customHeight="1">
      <c r="A74" s="154"/>
      <c r="B74" s="107" t="s">
        <v>26</v>
      </c>
      <c r="C74" s="107"/>
      <c r="D74" s="107"/>
      <c r="E74" s="120">
        <f>E71+E72+E73</f>
        <v>7670</v>
      </c>
      <c r="F74" s="120"/>
      <c r="G74" s="107"/>
      <c r="H74" s="107"/>
      <c r="I74" s="107"/>
      <c r="J74" s="1"/>
      <c r="K74" s="1"/>
      <c r="L74" s="1"/>
      <c r="M74" s="1"/>
      <c r="N74" s="1"/>
    </row>
    <row r="75" spans="1:14" ht="15.75" customHeight="1">
      <c r="A75" s="289" t="s">
        <v>19</v>
      </c>
      <c r="B75" s="198"/>
      <c r="C75" s="198"/>
      <c r="D75" s="198"/>
      <c r="E75" s="198"/>
      <c r="F75" s="198"/>
      <c r="G75" s="290"/>
      <c r="H75" s="174"/>
      <c r="I75" s="121"/>
      <c r="J75" s="1"/>
      <c r="K75" s="1"/>
      <c r="L75" s="1"/>
      <c r="M75" s="1"/>
      <c r="N75" s="1"/>
    </row>
    <row r="76" spans="1:14" ht="33.75" customHeight="1">
      <c r="A76" s="107">
        <v>4</v>
      </c>
      <c r="B76" s="107" t="s">
        <v>167</v>
      </c>
      <c r="C76" s="107" t="s">
        <v>18</v>
      </c>
      <c r="D76" s="107">
        <v>10</v>
      </c>
      <c r="E76" s="120">
        <v>800</v>
      </c>
      <c r="F76" s="107" t="s">
        <v>123</v>
      </c>
      <c r="G76" s="107" t="s">
        <v>43</v>
      </c>
      <c r="H76" s="108" t="s">
        <v>296</v>
      </c>
      <c r="I76" s="107" t="s">
        <v>44</v>
      </c>
      <c r="J76" s="1"/>
      <c r="K76" s="1"/>
      <c r="L76" s="1"/>
      <c r="M76" s="1"/>
      <c r="N76" s="1"/>
    </row>
    <row r="77" spans="1:14" ht="12.75" customHeight="1">
      <c r="A77" s="107"/>
      <c r="B77" s="107" t="s">
        <v>26</v>
      </c>
      <c r="C77" s="107"/>
      <c r="D77" s="107"/>
      <c r="E77" s="120">
        <f>SUM(E76)</f>
        <v>800</v>
      </c>
      <c r="F77" s="120"/>
      <c r="G77" s="107"/>
      <c r="H77" s="107"/>
      <c r="I77" s="107"/>
      <c r="J77" s="2"/>
      <c r="K77" s="2"/>
      <c r="L77" s="2"/>
      <c r="M77" s="2"/>
      <c r="N77" s="2"/>
    </row>
    <row r="78" spans="1:14" ht="21" customHeight="1">
      <c r="A78" s="217" t="s">
        <v>256</v>
      </c>
      <c r="B78" s="291"/>
      <c r="C78" s="291"/>
      <c r="D78" s="291"/>
      <c r="E78" s="291"/>
      <c r="F78" s="291"/>
      <c r="G78" s="291"/>
      <c r="H78" s="291"/>
      <c r="I78" s="292"/>
      <c r="J78" s="1"/>
      <c r="K78" s="1"/>
      <c r="L78" s="1"/>
      <c r="M78" s="1"/>
      <c r="N78" s="1"/>
    </row>
    <row r="79" spans="1:14" ht="58.5" customHeight="1">
      <c r="A79" s="107">
        <v>5</v>
      </c>
      <c r="B79" s="107" t="s">
        <v>257</v>
      </c>
      <c r="C79" s="107"/>
      <c r="D79" s="107"/>
      <c r="E79" s="120">
        <v>8190</v>
      </c>
      <c r="F79" s="107" t="s">
        <v>123</v>
      </c>
      <c r="G79" s="107" t="s">
        <v>43</v>
      </c>
      <c r="H79" s="108" t="s">
        <v>296</v>
      </c>
      <c r="I79" s="107" t="s">
        <v>151</v>
      </c>
      <c r="J79" s="1"/>
      <c r="K79" s="1"/>
      <c r="L79" s="1"/>
      <c r="M79" s="1"/>
      <c r="N79" s="1"/>
    </row>
    <row r="80" spans="1:14" ht="12.75">
      <c r="A80" s="155"/>
      <c r="B80" s="154" t="s">
        <v>26</v>
      </c>
      <c r="C80" s="155"/>
      <c r="D80" s="155"/>
      <c r="E80" s="120">
        <f>E79</f>
        <v>8190</v>
      </c>
      <c r="F80" s="107"/>
      <c r="G80" s="107"/>
      <c r="H80" s="107"/>
      <c r="I80" s="107"/>
      <c r="J80" s="1"/>
      <c r="K80" s="1"/>
      <c r="L80" s="1"/>
      <c r="M80" s="1"/>
      <c r="N80" s="1"/>
    </row>
    <row r="81" spans="1:14" ht="12.75">
      <c r="A81" s="217" t="s">
        <v>27</v>
      </c>
      <c r="B81" s="216"/>
      <c r="C81" s="216"/>
      <c r="D81" s="197"/>
      <c r="E81" s="118">
        <f>E74+E77+E80</f>
        <v>16660</v>
      </c>
      <c r="F81" s="107"/>
      <c r="G81" s="107"/>
      <c r="H81" s="107"/>
      <c r="I81" s="107"/>
      <c r="J81" s="1"/>
      <c r="K81" s="1"/>
      <c r="L81" s="1"/>
      <c r="M81" s="1"/>
      <c r="N81" s="1"/>
    </row>
    <row r="82" spans="1:14" ht="12.75">
      <c r="A82" s="283" t="s">
        <v>30</v>
      </c>
      <c r="B82" s="284"/>
      <c r="C82" s="284"/>
      <c r="D82" s="284"/>
      <c r="E82" s="284"/>
      <c r="F82" s="284"/>
      <c r="G82" s="284"/>
      <c r="H82" s="284"/>
      <c r="I82" s="284"/>
      <c r="J82" s="11"/>
      <c r="K82" s="71"/>
      <c r="L82" s="1"/>
      <c r="M82" s="1"/>
      <c r="N82" s="1"/>
    </row>
    <row r="83" spans="1:14" ht="12.75">
      <c r="A83" s="284"/>
      <c r="B83" s="284"/>
      <c r="C83" s="284"/>
      <c r="D83" s="284"/>
      <c r="E83" s="284"/>
      <c r="F83" s="284"/>
      <c r="G83" s="284"/>
      <c r="H83" s="284"/>
      <c r="I83" s="284"/>
      <c r="J83" s="11"/>
      <c r="K83" s="71"/>
      <c r="L83" s="1"/>
      <c r="M83" s="1"/>
      <c r="N83" s="1"/>
    </row>
    <row r="84" spans="1:14" ht="12.75">
      <c r="A84" s="177" t="s">
        <v>9</v>
      </c>
      <c r="B84" s="285"/>
      <c r="C84" s="285"/>
      <c r="D84" s="285"/>
      <c r="E84" s="285"/>
      <c r="F84" s="285"/>
      <c r="G84" s="285"/>
      <c r="H84" s="285"/>
      <c r="I84" s="285"/>
      <c r="J84" s="11"/>
      <c r="K84" s="71"/>
      <c r="L84" s="1"/>
      <c r="M84" s="1"/>
      <c r="N84" s="1"/>
    </row>
    <row r="85" spans="1:14" ht="38.25">
      <c r="A85" s="107">
        <v>1</v>
      </c>
      <c r="B85" s="107" t="s">
        <v>171</v>
      </c>
      <c r="C85" s="107"/>
      <c r="D85" s="107"/>
      <c r="E85" s="120">
        <v>2735</v>
      </c>
      <c r="F85" s="107" t="s">
        <v>123</v>
      </c>
      <c r="G85" s="107" t="s">
        <v>43</v>
      </c>
      <c r="H85" s="108" t="s">
        <v>296</v>
      </c>
      <c r="I85" s="107" t="s">
        <v>44</v>
      </c>
      <c r="J85" s="11"/>
      <c r="K85" s="71"/>
      <c r="L85" s="1"/>
      <c r="M85" s="1"/>
      <c r="N85" s="1"/>
    </row>
    <row r="86" spans="1:14" ht="12" customHeight="1">
      <c r="A86" s="154"/>
      <c r="B86" s="107" t="s">
        <v>26</v>
      </c>
      <c r="C86" s="107"/>
      <c r="D86" s="107"/>
      <c r="E86" s="120">
        <f>E85</f>
        <v>2735</v>
      </c>
      <c r="F86" s="120"/>
      <c r="G86" s="107"/>
      <c r="H86" s="107"/>
      <c r="I86" s="107"/>
      <c r="J86" s="11"/>
      <c r="K86" s="71"/>
      <c r="L86" s="1"/>
      <c r="M86" s="1"/>
      <c r="N86" s="1"/>
    </row>
    <row r="87" spans="1:14" ht="12.75">
      <c r="A87" s="280" t="s">
        <v>19</v>
      </c>
      <c r="B87" s="186"/>
      <c r="C87" s="186"/>
      <c r="D87" s="186"/>
      <c r="E87" s="186"/>
      <c r="F87" s="186"/>
      <c r="G87" s="186"/>
      <c r="H87" s="186"/>
      <c r="I87" s="186"/>
      <c r="J87" s="1"/>
      <c r="K87" s="1"/>
      <c r="L87" s="1"/>
      <c r="M87" s="1"/>
      <c r="N87" s="1"/>
    </row>
    <row r="88" spans="1:14" ht="71.25" customHeight="1">
      <c r="A88" s="107">
        <v>2</v>
      </c>
      <c r="B88" s="107" t="s">
        <v>259</v>
      </c>
      <c r="C88" s="107"/>
      <c r="D88" s="107"/>
      <c r="E88" s="120">
        <v>1463</v>
      </c>
      <c r="F88" s="107" t="s">
        <v>123</v>
      </c>
      <c r="G88" s="107" t="s">
        <v>43</v>
      </c>
      <c r="H88" s="108" t="s">
        <v>296</v>
      </c>
      <c r="I88" s="107" t="s">
        <v>44</v>
      </c>
      <c r="J88" s="1"/>
      <c r="K88" s="1"/>
      <c r="L88" s="1"/>
      <c r="M88" s="1"/>
      <c r="N88" s="1"/>
    </row>
    <row r="89" spans="1:14" ht="3.75" customHeight="1" hidden="1">
      <c r="A89" s="280" t="s">
        <v>34</v>
      </c>
      <c r="B89" s="186"/>
      <c r="C89" s="186"/>
      <c r="D89" s="186"/>
      <c r="E89" s="186"/>
      <c r="F89" s="186"/>
      <c r="G89" s="186"/>
      <c r="H89" s="186"/>
      <c r="I89" s="186"/>
      <c r="J89" s="1"/>
      <c r="K89" s="1"/>
      <c r="L89" s="1"/>
      <c r="M89" s="1"/>
      <c r="N89" s="1"/>
    </row>
    <row r="90" spans="1:14" ht="50.25" customHeight="1">
      <c r="A90" s="107">
        <v>3</v>
      </c>
      <c r="B90" s="107" t="s">
        <v>260</v>
      </c>
      <c r="C90" s="107"/>
      <c r="D90" s="107"/>
      <c r="E90" s="120">
        <v>3434</v>
      </c>
      <c r="F90" s="107" t="s">
        <v>123</v>
      </c>
      <c r="G90" s="107" t="s">
        <v>43</v>
      </c>
      <c r="H90" s="288" t="s">
        <v>296</v>
      </c>
      <c r="I90" s="107" t="s">
        <v>44</v>
      </c>
      <c r="J90" s="1"/>
      <c r="K90" s="1"/>
      <c r="L90" s="1"/>
      <c r="M90" s="1"/>
      <c r="N90" s="1"/>
    </row>
    <row r="91" spans="1:14" ht="65.25" customHeight="1">
      <c r="A91" s="154">
        <v>4</v>
      </c>
      <c r="B91" s="107" t="s">
        <v>261</v>
      </c>
      <c r="C91" s="107"/>
      <c r="D91" s="107"/>
      <c r="E91" s="120">
        <v>1376</v>
      </c>
      <c r="F91" s="107" t="s">
        <v>123</v>
      </c>
      <c r="G91" s="107" t="s">
        <v>43</v>
      </c>
      <c r="H91" s="294"/>
      <c r="I91" s="107" t="s">
        <v>44</v>
      </c>
      <c r="J91" s="1"/>
      <c r="K91" s="1"/>
      <c r="L91" s="1"/>
      <c r="M91" s="1"/>
      <c r="N91" s="1"/>
    </row>
    <row r="92" spans="1:14" ht="12.75">
      <c r="A92" s="155"/>
      <c r="B92" s="154" t="s">
        <v>26</v>
      </c>
      <c r="C92" s="155"/>
      <c r="D92" s="155"/>
      <c r="E92" s="120">
        <f>E91+E90+E88</f>
        <v>6273</v>
      </c>
      <c r="F92" s="107"/>
      <c r="G92" s="107"/>
      <c r="H92" s="107"/>
      <c r="I92" s="107"/>
      <c r="J92" s="1"/>
      <c r="K92" s="1"/>
      <c r="L92" s="1"/>
      <c r="M92" s="1"/>
      <c r="N92" s="1"/>
    </row>
    <row r="93" spans="1:14" ht="12.75">
      <c r="A93" s="280" t="s">
        <v>41</v>
      </c>
      <c r="B93" s="186"/>
      <c r="C93" s="186"/>
      <c r="D93" s="186"/>
      <c r="E93" s="118">
        <f>E86+E92</f>
        <v>9008</v>
      </c>
      <c r="F93" s="107"/>
      <c r="G93" s="107"/>
      <c r="H93" s="107"/>
      <c r="I93" s="107"/>
      <c r="J93" s="1"/>
      <c r="K93" s="1"/>
      <c r="L93" s="1"/>
      <c r="M93" s="1"/>
      <c r="N93" s="1"/>
    </row>
    <row r="94" spans="1:14" ht="12.75">
      <c r="A94" s="283" t="s">
        <v>47</v>
      </c>
      <c r="B94" s="287"/>
      <c r="C94" s="287"/>
      <c r="D94" s="287"/>
      <c r="E94" s="287"/>
      <c r="F94" s="287"/>
      <c r="G94" s="287"/>
      <c r="H94" s="287"/>
      <c r="I94" s="287"/>
      <c r="J94" s="1"/>
      <c r="K94" s="1"/>
      <c r="L94" s="1"/>
      <c r="M94" s="1"/>
      <c r="N94" s="1"/>
    </row>
    <row r="95" spans="1:14" ht="12.75">
      <c r="A95" s="286"/>
      <c r="B95" s="286"/>
      <c r="C95" s="286"/>
      <c r="D95" s="286"/>
      <c r="E95" s="286"/>
      <c r="F95" s="286"/>
      <c r="G95" s="286"/>
      <c r="H95" s="286"/>
      <c r="I95" s="286"/>
      <c r="J95" s="1"/>
      <c r="K95" s="1"/>
      <c r="L95" s="1"/>
      <c r="M95" s="1"/>
      <c r="N95" s="1"/>
    </row>
    <row r="96" spans="1:14" ht="25.5">
      <c r="A96" s="288">
        <v>1</v>
      </c>
      <c r="B96" s="128" t="s">
        <v>163</v>
      </c>
      <c r="C96" s="288"/>
      <c r="D96" s="128"/>
      <c r="E96" s="132">
        <v>19804</v>
      </c>
      <c r="F96" s="288" t="s">
        <v>123</v>
      </c>
      <c r="G96" s="288" t="s">
        <v>43</v>
      </c>
      <c r="H96" s="200" t="s">
        <v>296</v>
      </c>
      <c r="I96" s="200" t="s">
        <v>137</v>
      </c>
      <c r="J96" s="1"/>
      <c r="K96" s="1"/>
      <c r="L96" s="1"/>
      <c r="M96" s="1"/>
      <c r="N96" s="1"/>
    </row>
    <row r="97" spans="1:14" ht="139.5" customHeight="1">
      <c r="A97" s="202"/>
      <c r="B97" s="156" t="s">
        <v>262</v>
      </c>
      <c r="C97" s="202"/>
      <c r="D97" s="156"/>
      <c r="E97" s="157"/>
      <c r="F97" s="202"/>
      <c r="G97" s="202"/>
      <c r="H97" s="202"/>
      <c r="I97" s="202"/>
      <c r="J97" s="1"/>
      <c r="K97" s="1"/>
      <c r="L97" s="1"/>
      <c r="M97" s="1"/>
      <c r="N97" s="1"/>
    </row>
    <row r="98" spans="1:14" ht="60" customHeight="1">
      <c r="A98" s="115">
        <v>2</v>
      </c>
      <c r="B98" s="156" t="s">
        <v>263</v>
      </c>
      <c r="C98" s="115"/>
      <c r="D98" s="156"/>
      <c r="E98" s="157">
        <v>2460</v>
      </c>
      <c r="F98" s="115" t="s">
        <v>123</v>
      </c>
      <c r="G98" s="115" t="s">
        <v>43</v>
      </c>
      <c r="H98" s="108" t="s">
        <v>296</v>
      </c>
      <c r="I98" s="115" t="s">
        <v>264</v>
      </c>
      <c r="J98" s="1"/>
      <c r="K98" s="1"/>
      <c r="L98" s="1"/>
      <c r="M98" s="1"/>
      <c r="N98" s="1"/>
    </row>
    <row r="99" spans="1:14" ht="63.75">
      <c r="A99" s="107">
        <v>3</v>
      </c>
      <c r="B99" s="107" t="s">
        <v>266</v>
      </c>
      <c r="C99" s="107"/>
      <c r="D99" s="107"/>
      <c r="E99" s="120">
        <v>4850</v>
      </c>
      <c r="F99" s="107" t="s">
        <v>123</v>
      </c>
      <c r="G99" s="107" t="s">
        <v>43</v>
      </c>
      <c r="H99" s="108" t="s">
        <v>296</v>
      </c>
      <c r="I99" s="107" t="s">
        <v>265</v>
      </c>
      <c r="J99" s="1"/>
      <c r="K99" s="1"/>
      <c r="L99" s="1"/>
      <c r="M99" s="1"/>
      <c r="N99" s="1"/>
    </row>
    <row r="100" spans="1:14" ht="12.75">
      <c r="A100" s="154"/>
      <c r="B100" s="158" t="s">
        <v>26</v>
      </c>
      <c r="C100" s="117"/>
      <c r="D100" s="117"/>
      <c r="E100" s="120">
        <f>E96+E98+E99</f>
        <v>27114</v>
      </c>
      <c r="F100" s="120"/>
      <c r="G100" s="107"/>
      <c r="H100" s="107"/>
      <c r="I100" s="107"/>
      <c r="J100" s="1"/>
      <c r="K100" s="1"/>
      <c r="L100" s="1"/>
      <c r="M100" s="1"/>
      <c r="N100" s="1"/>
    </row>
    <row r="101" spans="1:14" ht="21.75" customHeight="1">
      <c r="A101" s="216" t="s">
        <v>50</v>
      </c>
      <c r="B101" s="216"/>
      <c r="C101" s="216"/>
      <c r="D101" s="216"/>
      <c r="E101" s="159">
        <f>E100</f>
        <v>27114</v>
      </c>
      <c r="F101" s="160"/>
      <c r="G101" s="161"/>
      <c r="H101" s="161"/>
      <c r="I101" s="161"/>
      <c r="J101" s="1"/>
      <c r="K101" s="1"/>
      <c r="L101" s="1"/>
      <c r="M101" s="1"/>
      <c r="N101" s="1"/>
    </row>
    <row r="102" spans="1:14" ht="18.75" customHeight="1">
      <c r="A102" s="216" t="s">
        <v>112</v>
      </c>
      <c r="B102" s="216"/>
      <c r="C102" s="126"/>
      <c r="D102" s="126"/>
      <c r="E102" s="159">
        <f>E81+E93+E101</f>
        <v>52782</v>
      </c>
      <c r="F102" s="161"/>
      <c r="G102" s="161"/>
      <c r="H102" s="161"/>
      <c r="I102" s="161"/>
      <c r="J102" s="1"/>
      <c r="K102" s="1"/>
      <c r="L102" s="1"/>
      <c r="M102" s="1"/>
      <c r="N102" s="1"/>
    </row>
    <row r="103" spans="1:14" ht="20.25" customHeight="1">
      <c r="A103" s="217" t="s">
        <v>207</v>
      </c>
      <c r="B103" s="216"/>
      <c r="C103" s="216"/>
      <c r="D103" s="216"/>
      <c r="E103" s="216"/>
      <c r="F103" s="216"/>
      <c r="G103" s="216"/>
      <c r="H103" s="198"/>
      <c r="I103" s="197"/>
      <c r="J103" s="1"/>
      <c r="K103" s="1"/>
      <c r="L103" s="1"/>
      <c r="M103" s="1"/>
      <c r="N103" s="1"/>
    </row>
    <row r="104" spans="1:14" ht="25.5">
      <c r="A104" s="107">
        <v>1</v>
      </c>
      <c r="B104" s="107" t="s">
        <v>271</v>
      </c>
      <c r="C104" s="107" t="s">
        <v>192</v>
      </c>
      <c r="D104" s="107">
        <v>1</v>
      </c>
      <c r="E104" s="120">
        <v>142</v>
      </c>
      <c r="F104" s="107" t="s">
        <v>123</v>
      </c>
      <c r="G104" s="175" t="s">
        <v>89</v>
      </c>
      <c r="H104" s="196"/>
      <c r="I104" s="162"/>
      <c r="J104" s="1"/>
      <c r="K104" s="1"/>
      <c r="L104" s="1"/>
      <c r="M104" s="1"/>
      <c r="N104" s="1"/>
    </row>
    <row r="105" spans="1:14" ht="25.5" customHeight="1">
      <c r="A105" s="107">
        <v>2</v>
      </c>
      <c r="B105" s="107" t="s">
        <v>172</v>
      </c>
      <c r="C105" s="107" t="s">
        <v>192</v>
      </c>
      <c r="D105" s="107">
        <v>20</v>
      </c>
      <c r="E105" s="120">
        <v>249</v>
      </c>
      <c r="F105" s="107" t="s">
        <v>123</v>
      </c>
      <c r="G105" s="175" t="s">
        <v>89</v>
      </c>
      <c r="H105" s="193"/>
      <c r="I105" s="162"/>
      <c r="J105" s="1"/>
      <c r="K105" s="1"/>
      <c r="L105" s="1"/>
      <c r="M105" s="1"/>
      <c r="N105" s="1"/>
    </row>
    <row r="106" spans="1:14" ht="42.75" customHeight="1">
      <c r="A106" s="107">
        <v>3</v>
      </c>
      <c r="B106" s="162" t="s">
        <v>274</v>
      </c>
      <c r="C106" s="107" t="s">
        <v>22</v>
      </c>
      <c r="D106" s="107">
        <v>300</v>
      </c>
      <c r="E106" s="120">
        <v>438</v>
      </c>
      <c r="F106" s="107" t="s">
        <v>123</v>
      </c>
      <c r="G106" s="175" t="s">
        <v>89</v>
      </c>
      <c r="H106" s="193"/>
      <c r="I106" s="162"/>
      <c r="J106" s="1"/>
      <c r="K106" s="1"/>
      <c r="L106" s="1"/>
      <c r="M106" s="1"/>
      <c r="N106" s="1"/>
    </row>
    <row r="107" spans="1:14" ht="38.25">
      <c r="A107" s="107">
        <v>4</v>
      </c>
      <c r="B107" s="107" t="s">
        <v>275</v>
      </c>
      <c r="C107" s="107" t="s">
        <v>192</v>
      </c>
      <c r="D107" s="107">
        <v>1</v>
      </c>
      <c r="E107" s="120">
        <v>66</v>
      </c>
      <c r="F107" s="107" t="s">
        <v>123</v>
      </c>
      <c r="G107" s="175" t="s">
        <v>89</v>
      </c>
      <c r="H107" s="158" t="s">
        <v>296</v>
      </c>
      <c r="I107" s="162"/>
      <c r="J107" s="1"/>
      <c r="K107" s="1"/>
      <c r="L107" s="1"/>
      <c r="M107" s="1"/>
      <c r="N107" s="1"/>
    </row>
    <row r="108" spans="1:14" ht="25.5">
      <c r="A108" s="107">
        <v>5</v>
      </c>
      <c r="B108" s="107" t="s">
        <v>276</v>
      </c>
      <c r="C108" s="107" t="s">
        <v>22</v>
      </c>
      <c r="D108" s="107">
        <v>800</v>
      </c>
      <c r="E108" s="120">
        <v>408</v>
      </c>
      <c r="F108" s="107" t="s">
        <v>123</v>
      </c>
      <c r="G108" s="175" t="s">
        <v>89</v>
      </c>
      <c r="H108" s="193"/>
      <c r="I108" s="162"/>
      <c r="J108" s="1"/>
      <c r="K108" s="1"/>
      <c r="L108" s="1"/>
      <c r="M108" s="1"/>
      <c r="N108" s="1"/>
    </row>
    <row r="109" spans="1:14" ht="30" customHeight="1">
      <c r="A109" s="107">
        <v>6</v>
      </c>
      <c r="B109" s="107" t="s">
        <v>277</v>
      </c>
      <c r="C109" s="107" t="s">
        <v>22</v>
      </c>
      <c r="D109" s="107">
        <v>40000</v>
      </c>
      <c r="E109" s="120">
        <v>640</v>
      </c>
      <c r="F109" s="107" t="s">
        <v>123</v>
      </c>
      <c r="G109" s="175" t="s">
        <v>89</v>
      </c>
      <c r="H109" s="194"/>
      <c r="I109" s="162"/>
      <c r="J109" s="1"/>
      <c r="K109" s="1"/>
      <c r="L109" s="1"/>
      <c r="M109" s="1"/>
      <c r="N109" s="1"/>
    </row>
    <row r="110" spans="1:14" ht="74.25" customHeight="1">
      <c r="A110" s="107">
        <v>7</v>
      </c>
      <c r="B110" s="107" t="s">
        <v>278</v>
      </c>
      <c r="C110" s="107"/>
      <c r="D110" s="107" t="s">
        <v>279</v>
      </c>
      <c r="E110" s="120">
        <v>19194</v>
      </c>
      <c r="F110" s="107" t="s">
        <v>123</v>
      </c>
      <c r="G110" s="175" t="s">
        <v>89</v>
      </c>
      <c r="H110" s="107" t="s">
        <v>296</v>
      </c>
      <c r="I110" s="162"/>
      <c r="J110" s="1"/>
      <c r="K110" s="1"/>
      <c r="L110" s="1"/>
      <c r="M110" s="1"/>
      <c r="N110" s="1"/>
    </row>
    <row r="111" spans="1:14" ht="51">
      <c r="A111" s="107">
        <v>8</v>
      </c>
      <c r="B111" s="107" t="s">
        <v>280</v>
      </c>
      <c r="C111" s="107"/>
      <c r="D111" s="107"/>
      <c r="E111" s="120">
        <v>12350</v>
      </c>
      <c r="F111" s="107" t="s">
        <v>123</v>
      </c>
      <c r="G111" s="107" t="s">
        <v>89</v>
      </c>
      <c r="H111" s="107" t="s">
        <v>225</v>
      </c>
      <c r="I111" s="19"/>
      <c r="J111" s="1"/>
      <c r="K111" s="1"/>
      <c r="L111" s="1"/>
      <c r="M111" s="1"/>
      <c r="N111" s="1"/>
    </row>
    <row r="112" spans="1:14" ht="25.5">
      <c r="A112" s="107">
        <v>9</v>
      </c>
      <c r="B112" s="107" t="s">
        <v>281</v>
      </c>
      <c r="C112" s="107" t="s">
        <v>22</v>
      </c>
      <c r="D112" s="107">
        <v>49700</v>
      </c>
      <c r="E112" s="120">
        <v>9912</v>
      </c>
      <c r="F112" s="107" t="s">
        <v>123</v>
      </c>
      <c r="G112" s="107" t="s">
        <v>89</v>
      </c>
      <c r="H112" s="288" t="s">
        <v>296</v>
      </c>
      <c r="I112" s="107"/>
      <c r="J112" s="1"/>
      <c r="K112" s="1"/>
      <c r="L112" s="1"/>
      <c r="M112" s="1"/>
      <c r="N112" s="1"/>
    </row>
    <row r="113" spans="1:14" ht="63.75">
      <c r="A113" s="107">
        <v>10</v>
      </c>
      <c r="B113" s="107" t="s">
        <v>282</v>
      </c>
      <c r="C113" s="107"/>
      <c r="D113" s="107" t="s">
        <v>283</v>
      </c>
      <c r="E113" s="120">
        <v>2224</v>
      </c>
      <c r="F113" s="107" t="s">
        <v>123</v>
      </c>
      <c r="G113" s="107" t="s">
        <v>89</v>
      </c>
      <c r="H113" s="293"/>
      <c r="I113" s="107"/>
      <c r="J113" s="1"/>
      <c r="K113" s="1"/>
      <c r="L113" s="1"/>
      <c r="M113" s="1"/>
      <c r="N113" s="1"/>
    </row>
    <row r="114" spans="1:14" ht="38.25">
      <c r="A114" s="107">
        <v>11</v>
      </c>
      <c r="B114" s="107" t="s">
        <v>284</v>
      </c>
      <c r="C114" s="107"/>
      <c r="D114" s="107"/>
      <c r="E114" s="120">
        <v>362</v>
      </c>
      <c r="F114" s="107" t="s">
        <v>123</v>
      </c>
      <c r="G114" s="107" t="s">
        <v>89</v>
      </c>
      <c r="H114" s="293"/>
      <c r="I114" s="107"/>
      <c r="J114" s="1"/>
      <c r="K114" s="1"/>
      <c r="L114" s="1"/>
      <c r="M114" s="1"/>
      <c r="N114" s="1"/>
    </row>
    <row r="115" spans="1:14" ht="25.5">
      <c r="A115" s="107">
        <v>12</v>
      </c>
      <c r="B115" s="107" t="s">
        <v>82</v>
      </c>
      <c r="C115" s="107" t="s">
        <v>83</v>
      </c>
      <c r="D115" s="107">
        <v>800</v>
      </c>
      <c r="E115" s="120">
        <v>2384</v>
      </c>
      <c r="F115" s="107" t="s">
        <v>123</v>
      </c>
      <c r="G115" s="107" t="s">
        <v>89</v>
      </c>
      <c r="H115" s="294"/>
      <c r="I115" s="107"/>
      <c r="J115" s="1"/>
      <c r="K115" s="1"/>
      <c r="L115" s="1"/>
      <c r="M115" s="1"/>
      <c r="N115" s="1"/>
    </row>
    <row r="116" spans="1:14" ht="12.75">
      <c r="A116" s="281" t="s">
        <v>26</v>
      </c>
      <c r="B116" s="282"/>
      <c r="C116" s="107"/>
      <c r="D116" s="107"/>
      <c r="E116" s="120">
        <f>SUM(E104:E115)</f>
        <v>48369</v>
      </c>
      <c r="F116" s="107"/>
      <c r="G116" s="107"/>
      <c r="H116" s="107"/>
      <c r="I116" s="107"/>
      <c r="J116" s="1"/>
      <c r="K116" s="1"/>
      <c r="L116" s="1"/>
      <c r="M116" s="1"/>
      <c r="N116" s="1"/>
    </row>
    <row r="117" spans="1:14" ht="15.75" customHeight="1">
      <c r="A117" s="280" t="s">
        <v>285</v>
      </c>
      <c r="B117" s="280"/>
      <c r="C117" s="163"/>
      <c r="D117" s="163"/>
      <c r="E117" s="163">
        <f>E116*1.18</f>
        <v>57075.42</v>
      </c>
      <c r="F117" s="163"/>
      <c r="G117" s="163"/>
      <c r="H117" s="163"/>
      <c r="I117" s="163"/>
      <c r="J117" s="1"/>
      <c r="K117" s="1"/>
      <c r="L117" s="1"/>
      <c r="M117" s="1"/>
      <c r="N117" s="1"/>
    </row>
    <row r="118" spans="1:14" ht="20.25" customHeight="1">
      <c r="A118" s="217" t="s">
        <v>289</v>
      </c>
      <c r="B118" s="216"/>
      <c r="C118" s="216"/>
      <c r="D118" s="216"/>
      <c r="E118" s="216"/>
      <c r="F118" s="216"/>
      <c r="G118" s="216"/>
      <c r="H118" s="216"/>
      <c r="I118" s="197"/>
      <c r="J118" s="1"/>
      <c r="K118" s="1"/>
      <c r="L118" s="1"/>
      <c r="M118" s="1"/>
      <c r="N118" s="1"/>
    </row>
    <row r="119" spans="1:14" ht="98.25" customHeight="1">
      <c r="A119" s="128">
        <v>1</v>
      </c>
      <c r="B119" s="128" t="s">
        <v>269</v>
      </c>
      <c r="C119" s="133"/>
      <c r="D119" s="164"/>
      <c r="E119" s="132">
        <v>1800</v>
      </c>
      <c r="F119" s="128" t="s">
        <v>122</v>
      </c>
      <c r="G119" s="128" t="s">
        <v>209</v>
      </c>
      <c r="H119" s="128" t="s">
        <v>296</v>
      </c>
      <c r="I119" s="128" t="s">
        <v>270</v>
      </c>
      <c r="J119" s="1"/>
      <c r="K119" s="1"/>
      <c r="L119" s="1"/>
      <c r="M119" s="1"/>
      <c r="N119" s="1"/>
    </row>
    <row r="120" spans="1:14" ht="18" customHeight="1">
      <c r="A120" s="217" t="s">
        <v>85</v>
      </c>
      <c r="B120" s="197"/>
      <c r="C120" s="107"/>
      <c r="D120" s="107"/>
      <c r="E120" s="118">
        <f>E119</f>
        <v>1800</v>
      </c>
      <c r="F120" s="107"/>
      <c r="G120" s="107"/>
      <c r="H120" s="107"/>
      <c r="I120" s="107"/>
      <c r="J120" s="1"/>
      <c r="K120" s="1"/>
      <c r="L120" s="1"/>
      <c r="M120" s="1"/>
      <c r="N120" s="1"/>
    </row>
    <row r="121" spans="1:14" ht="18.75" customHeight="1">
      <c r="A121" s="217" t="s">
        <v>290</v>
      </c>
      <c r="B121" s="216"/>
      <c r="C121" s="216"/>
      <c r="D121" s="216"/>
      <c r="E121" s="216"/>
      <c r="F121" s="216"/>
      <c r="G121" s="216"/>
      <c r="H121" s="216"/>
      <c r="I121" s="197"/>
      <c r="J121" s="1"/>
      <c r="K121" s="1"/>
      <c r="L121" s="1"/>
      <c r="M121" s="1"/>
      <c r="N121" s="1"/>
    </row>
    <row r="122" spans="1:14" ht="76.5" customHeight="1">
      <c r="A122" s="128">
        <v>1</v>
      </c>
      <c r="B122" s="128" t="s">
        <v>286</v>
      </c>
      <c r="C122" s="128"/>
      <c r="D122" s="132"/>
      <c r="E122" s="132">
        <v>3160.65</v>
      </c>
      <c r="F122" s="128" t="s">
        <v>88</v>
      </c>
      <c r="G122" s="128" t="s">
        <v>208</v>
      </c>
      <c r="H122" s="128" t="s">
        <v>296</v>
      </c>
      <c r="I122" s="128" t="s">
        <v>300</v>
      </c>
      <c r="J122" s="1"/>
      <c r="K122" s="1"/>
      <c r="L122" s="1"/>
      <c r="M122" s="1"/>
      <c r="N122" s="1"/>
    </row>
    <row r="123" spans="1:14" ht="12.75">
      <c r="A123" s="217" t="s">
        <v>85</v>
      </c>
      <c r="B123" s="197"/>
      <c r="C123" s="107"/>
      <c r="D123" s="107"/>
      <c r="E123" s="118">
        <f>E122</f>
        <v>3160.65</v>
      </c>
      <c r="F123" s="107"/>
      <c r="G123" s="107"/>
      <c r="H123" s="107"/>
      <c r="I123" s="107"/>
      <c r="J123" s="1"/>
      <c r="K123" s="1"/>
      <c r="L123" s="1"/>
      <c r="M123" s="1"/>
      <c r="N123" s="1"/>
    </row>
    <row r="124" spans="1:14" ht="19.5" customHeight="1">
      <c r="A124" s="217" t="s">
        <v>291</v>
      </c>
      <c r="B124" s="216"/>
      <c r="C124" s="216"/>
      <c r="D124" s="216"/>
      <c r="E124" s="216"/>
      <c r="F124" s="216"/>
      <c r="G124" s="216"/>
      <c r="H124" s="216"/>
      <c r="I124" s="197"/>
      <c r="J124" s="1"/>
      <c r="K124" s="1"/>
      <c r="L124" s="1"/>
      <c r="M124" s="1"/>
      <c r="N124" s="1"/>
    </row>
    <row r="125" spans="1:14" ht="25.5">
      <c r="A125" s="107">
        <v>1</v>
      </c>
      <c r="B125" s="108" t="s">
        <v>267</v>
      </c>
      <c r="C125" s="108"/>
      <c r="D125" s="108"/>
      <c r="E125" s="120">
        <v>105</v>
      </c>
      <c r="F125" s="108" t="s">
        <v>88</v>
      </c>
      <c r="G125" s="200" t="s">
        <v>299</v>
      </c>
      <c r="H125" s="200" t="s">
        <v>296</v>
      </c>
      <c r="I125" s="108"/>
      <c r="J125" s="1"/>
      <c r="K125" s="1"/>
      <c r="L125" s="1"/>
      <c r="M125" s="1"/>
      <c r="N125" s="1"/>
    </row>
    <row r="126" spans="1:14" ht="76.5">
      <c r="A126" s="107">
        <v>2</v>
      </c>
      <c r="B126" s="108" t="s">
        <v>268</v>
      </c>
      <c r="C126" s="108"/>
      <c r="D126" s="108"/>
      <c r="E126" s="120">
        <v>319.9</v>
      </c>
      <c r="F126" s="108" t="s">
        <v>88</v>
      </c>
      <c r="G126" s="202"/>
      <c r="H126" s="202"/>
      <c r="I126" s="108"/>
      <c r="J126" s="1"/>
      <c r="K126" s="1"/>
      <c r="L126" s="1"/>
      <c r="M126" s="1"/>
      <c r="N126" s="1"/>
    </row>
    <row r="127" spans="1:14" ht="12.75">
      <c r="A127" s="107"/>
      <c r="B127" s="129" t="s">
        <v>85</v>
      </c>
      <c r="C127" s="117"/>
      <c r="D127" s="108"/>
      <c r="E127" s="152">
        <f>E125+E126</f>
        <v>424.9</v>
      </c>
      <c r="F127" s="108"/>
      <c r="G127" s="108"/>
      <c r="H127" s="108"/>
      <c r="I127" s="108"/>
      <c r="J127" s="1"/>
      <c r="K127" s="1"/>
      <c r="L127" s="1"/>
      <c r="M127" s="1"/>
      <c r="N127" s="1"/>
    </row>
    <row r="128" spans="1:14" ht="12.75">
      <c r="A128" s="177" t="s">
        <v>292</v>
      </c>
      <c r="B128" s="177"/>
      <c r="C128" s="177"/>
      <c r="D128" s="177"/>
      <c r="E128" s="177"/>
      <c r="F128" s="177"/>
      <c r="G128" s="177"/>
      <c r="H128" s="177"/>
      <c r="I128" s="177"/>
      <c r="J128" s="1"/>
      <c r="K128" s="1"/>
      <c r="L128" s="1"/>
      <c r="M128" s="1"/>
      <c r="N128" s="1"/>
    </row>
    <row r="129" spans="1:14" ht="16.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"/>
      <c r="K129" s="1"/>
      <c r="L129" s="1"/>
      <c r="M129" s="1"/>
      <c r="N129" s="1"/>
    </row>
    <row r="130" spans="1:14" ht="107.25" customHeight="1">
      <c r="A130" s="108">
        <v>1</v>
      </c>
      <c r="B130" s="165" t="s">
        <v>242</v>
      </c>
      <c r="C130" s="108"/>
      <c r="D130" s="108"/>
      <c r="E130" s="108">
        <v>541.5</v>
      </c>
      <c r="F130" s="108" t="s">
        <v>243</v>
      </c>
      <c r="G130" s="108" t="s">
        <v>301</v>
      </c>
      <c r="H130" s="108" t="s">
        <v>296</v>
      </c>
      <c r="I130" s="108"/>
      <c r="J130" s="1"/>
      <c r="K130" s="1"/>
      <c r="L130" s="1"/>
      <c r="M130" s="1"/>
      <c r="N130" s="1"/>
    </row>
    <row r="131" spans="1:14" ht="102">
      <c r="A131" s="108">
        <v>2</v>
      </c>
      <c r="B131" s="165" t="s">
        <v>244</v>
      </c>
      <c r="C131" s="108"/>
      <c r="D131" s="134"/>
      <c r="E131" s="134">
        <v>159.3</v>
      </c>
      <c r="F131" s="134" t="s">
        <v>302</v>
      </c>
      <c r="G131" s="134" t="s">
        <v>301</v>
      </c>
      <c r="H131" s="108" t="s">
        <v>296</v>
      </c>
      <c r="I131" s="134"/>
      <c r="J131" s="1"/>
      <c r="K131" s="1"/>
      <c r="L131" s="1"/>
      <c r="M131" s="1"/>
      <c r="N131" s="1"/>
    </row>
    <row r="132" spans="1:14" ht="19.5" customHeight="1">
      <c r="A132" s="179" t="s">
        <v>158</v>
      </c>
      <c r="B132" s="180"/>
      <c r="C132" s="166"/>
      <c r="D132" s="121"/>
      <c r="E132" s="121">
        <f>E130+E131</f>
        <v>700.8</v>
      </c>
      <c r="F132" s="136"/>
      <c r="G132" s="134"/>
      <c r="H132" s="134"/>
      <c r="I132" s="134"/>
      <c r="J132" s="1"/>
      <c r="K132" s="1"/>
      <c r="L132" s="1"/>
      <c r="M132" s="1"/>
      <c r="N132" s="1"/>
    </row>
    <row r="133" spans="1:14" ht="15" customHeight="1">
      <c r="A133" s="167"/>
      <c r="B133" s="168" t="s">
        <v>159</v>
      </c>
      <c r="C133" s="167"/>
      <c r="D133" s="169"/>
      <c r="E133" s="169">
        <f>E130</f>
        <v>541.5</v>
      </c>
      <c r="F133" s="140"/>
      <c r="G133" s="139"/>
      <c r="H133" s="139"/>
      <c r="I133" s="139"/>
      <c r="J133" s="1"/>
      <c r="K133" s="1"/>
      <c r="L133" s="1"/>
      <c r="M133" s="1"/>
      <c r="N133" s="1"/>
    </row>
    <row r="134" spans="1:14" ht="15.75" customHeight="1">
      <c r="A134" s="170"/>
      <c r="B134" s="171" t="s">
        <v>245</v>
      </c>
      <c r="C134" s="170"/>
      <c r="D134" s="153"/>
      <c r="E134" s="153">
        <f>E131</f>
        <v>159.3</v>
      </c>
      <c r="F134" s="144"/>
      <c r="G134" s="115"/>
      <c r="H134" s="115"/>
      <c r="I134" s="115"/>
      <c r="J134" s="1"/>
      <c r="K134" s="1"/>
      <c r="L134" s="1"/>
      <c r="M134" s="1"/>
      <c r="N134" s="1"/>
    </row>
    <row r="135" spans="1:14" ht="16.5" customHeight="1">
      <c r="A135" s="182" t="s">
        <v>115</v>
      </c>
      <c r="B135" s="182"/>
      <c r="C135" s="182"/>
      <c r="D135" s="182"/>
      <c r="E135" s="182"/>
      <c r="F135" s="182"/>
      <c r="G135" s="182"/>
      <c r="H135" s="182"/>
      <c r="I135" s="182"/>
      <c r="J135" s="1"/>
      <c r="K135" s="1"/>
      <c r="L135" s="1"/>
      <c r="M135" s="1"/>
      <c r="N135" s="1"/>
    </row>
    <row r="136" spans="1:14" ht="12" customHeight="1">
      <c r="A136" s="286"/>
      <c r="B136" s="286"/>
      <c r="C136" s="286"/>
      <c r="D136" s="286"/>
      <c r="E136" s="286"/>
      <c r="F136" s="286"/>
      <c r="G136" s="286"/>
      <c r="H136" s="286"/>
      <c r="I136" s="286"/>
      <c r="J136" s="1"/>
      <c r="K136" s="1"/>
      <c r="L136" s="1"/>
      <c r="M136" s="1"/>
      <c r="N136" s="1"/>
    </row>
    <row r="137" spans="1:14" ht="16.5" customHeight="1">
      <c r="A137" s="181" t="s">
        <v>273</v>
      </c>
      <c r="B137" s="181"/>
      <c r="C137" s="181"/>
      <c r="D137" s="181"/>
      <c r="E137" s="181"/>
      <c r="F137" s="181"/>
      <c r="G137" s="181"/>
      <c r="H137" s="181"/>
      <c r="I137" s="181"/>
      <c r="J137" s="1"/>
      <c r="K137" s="1"/>
      <c r="L137" s="1"/>
      <c r="M137" s="1"/>
      <c r="N137" s="1"/>
    </row>
    <row r="138" spans="1:14" ht="74.25" customHeight="1">
      <c r="A138" s="108">
        <v>1</v>
      </c>
      <c r="B138" s="108" t="s">
        <v>272</v>
      </c>
      <c r="C138" s="108"/>
      <c r="D138" s="108"/>
      <c r="E138" s="120">
        <v>570.6</v>
      </c>
      <c r="F138" s="108" t="s">
        <v>123</v>
      </c>
      <c r="G138" s="108"/>
      <c r="H138" s="108" t="s">
        <v>296</v>
      </c>
      <c r="I138" s="108"/>
      <c r="J138" s="1"/>
      <c r="K138" s="1"/>
      <c r="L138" s="1"/>
      <c r="M138" s="1"/>
      <c r="N138" s="1"/>
    </row>
    <row r="139" spans="1:14" ht="12.75">
      <c r="A139" s="199" t="s">
        <v>85</v>
      </c>
      <c r="B139" s="199"/>
      <c r="C139" s="108"/>
      <c r="D139" s="108"/>
      <c r="E139" s="118">
        <f>E138</f>
        <v>570.6</v>
      </c>
      <c r="F139" s="108"/>
      <c r="G139" s="108"/>
      <c r="H139" s="108"/>
      <c r="I139" s="108"/>
      <c r="J139" s="1"/>
      <c r="K139" s="1"/>
      <c r="L139" s="1"/>
      <c r="M139" s="1"/>
      <c r="N139" s="1"/>
    </row>
    <row r="140" spans="1:14" ht="12.75">
      <c r="A140" s="177" t="s">
        <v>124</v>
      </c>
      <c r="B140" s="182"/>
      <c r="C140" s="182"/>
      <c r="D140" s="182"/>
      <c r="E140" s="182"/>
      <c r="F140" s="182"/>
      <c r="G140" s="182"/>
      <c r="H140" s="182"/>
      <c r="I140" s="182"/>
      <c r="J140" s="1"/>
      <c r="K140" s="1"/>
      <c r="L140" s="1"/>
      <c r="M140" s="1"/>
      <c r="N140" s="1"/>
    </row>
    <row r="141" spans="1:14" ht="51">
      <c r="A141" s="108">
        <v>1</v>
      </c>
      <c r="B141" s="108" t="s">
        <v>217</v>
      </c>
      <c r="C141" s="108"/>
      <c r="D141" s="108"/>
      <c r="E141" s="120">
        <v>450</v>
      </c>
      <c r="F141" s="108" t="s">
        <v>123</v>
      </c>
      <c r="G141" s="108"/>
      <c r="H141" s="108" t="s">
        <v>219</v>
      </c>
      <c r="I141" s="19"/>
      <c r="J141" s="1"/>
      <c r="K141" s="1"/>
      <c r="L141" s="1"/>
      <c r="M141" s="1"/>
      <c r="N141" s="1"/>
    </row>
    <row r="142" spans="1:14" ht="38.25">
      <c r="A142" s="108">
        <v>2</v>
      </c>
      <c r="B142" s="108" t="s">
        <v>218</v>
      </c>
      <c r="C142" s="108"/>
      <c r="D142" s="108"/>
      <c r="E142" s="120">
        <v>250</v>
      </c>
      <c r="F142" s="108" t="s">
        <v>123</v>
      </c>
      <c r="G142" s="108"/>
      <c r="H142" s="108" t="s">
        <v>219</v>
      </c>
      <c r="I142" s="19"/>
      <c r="J142" s="1"/>
      <c r="K142" s="1"/>
      <c r="L142" s="1"/>
      <c r="M142" s="1"/>
      <c r="N142" s="1"/>
    </row>
    <row r="143" spans="1:9" ht="51">
      <c r="A143" s="108">
        <v>3</v>
      </c>
      <c r="B143" s="108" t="s">
        <v>220</v>
      </c>
      <c r="C143" s="108"/>
      <c r="D143" s="108"/>
      <c r="E143" s="120">
        <v>45</v>
      </c>
      <c r="F143" s="108" t="s">
        <v>123</v>
      </c>
      <c r="G143" s="108"/>
      <c r="H143" s="108" t="s">
        <v>221</v>
      </c>
      <c r="I143" s="19"/>
    </row>
    <row r="144" spans="1:9" ht="24.75" customHeight="1">
      <c r="A144" s="108">
        <v>4</v>
      </c>
      <c r="B144" s="108" t="s">
        <v>222</v>
      </c>
      <c r="C144" s="108" t="s">
        <v>192</v>
      </c>
      <c r="D144" s="108">
        <v>15</v>
      </c>
      <c r="E144" s="120">
        <v>70</v>
      </c>
      <c r="F144" s="108" t="s">
        <v>123</v>
      </c>
      <c r="G144" s="108"/>
      <c r="H144" s="108" t="s">
        <v>223</v>
      </c>
      <c r="I144" s="19"/>
    </row>
    <row r="145" spans="1:9" ht="25.5">
      <c r="A145" s="108">
        <v>5</v>
      </c>
      <c r="B145" s="108" t="s">
        <v>224</v>
      </c>
      <c r="C145" s="108"/>
      <c r="D145" s="108"/>
      <c r="E145" s="120"/>
      <c r="F145" s="108"/>
      <c r="G145" s="108"/>
      <c r="H145" s="108" t="s">
        <v>225</v>
      </c>
      <c r="I145" s="19"/>
    </row>
    <row r="146" spans="1:10" ht="14.25" customHeight="1">
      <c r="A146" s="199" t="s">
        <v>85</v>
      </c>
      <c r="B146" s="199"/>
      <c r="C146" s="108"/>
      <c r="D146" s="108"/>
      <c r="E146" s="118">
        <f>E141+E142+E143+E144</f>
        <v>815</v>
      </c>
      <c r="F146" s="108"/>
      <c r="G146" s="108"/>
      <c r="H146" s="108"/>
      <c r="I146" s="108"/>
      <c r="J146" s="12"/>
    </row>
    <row r="147" spans="1:10" ht="14.25" customHeight="1">
      <c r="A147" s="192" t="s">
        <v>287</v>
      </c>
      <c r="B147" s="192"/>
      <c r="C147" s="192"/>
      <c r="D147" s="192"/>
      <c r="E147" s="192"/>
      <c r="F147" s="192"/>
      <c r="G147" s="192"/>
      <c r="H147" s="192"/>
      <c r="I147" s="192"/>
      <c r="J147" s="12"/>
    </row>
    <row r="148" spans="1:10" ht="31.5" customHeight="1">
      <c r="A148" s="122"/>
      <c r="B148" s="123" t="s">
        <v>104</v>
      </c>
      <c r="C148" s="122"/>
      <c r="D148" s="122"/>
      <c r="E148" s="124">
        <f>E117+E67+E64+E59+E146+E139+E132+E127+E123+E120+E102+E52</f>
        <v>186447.16999999998</v>
      </c>
      <c r="F148" s="122"/>
      <c r="G148" s="116"/>
      <c r="H148" s="116"/>
      <c r="I148" s="116"/>
      <c r="J148" s="12"/>
    </row>
    <row r="149" spans="1:10" ht="28.5" customHeight="1">
      <c r="A149" s="105"/>
      <c r="B149" s="109" t="s">
        <v>148</v>
      </c>
      <c r="C149" s="105"/>
      <c r="D149" s="110"/>
      <c r="E149" s="111">
        <f>E133+E127+E123+E120+E67+E64+E59</f>
        <v>43694.85</v>
      </c>
      <c r="F149" s="112"/>
      <c r="G149" s="105"/>
      <c r="H149" s="105"/>
      <c r="I149" s="105"/>
      <c r="J149" s="12"/>
    </row>
    <row r="150" spans="1:10" ht="28.5" customHeight="1">
      <c r="A150" s="105"/>
      <c r="B150" s="109" t="s">
        <v>211</v>
      </c>
      <c r="C150" s="105"/>
      <c r="D150" s="110"/>
      <c r="E150" s="111">
        <f>E52</f>
        <v>31350</v>
      </c>
      <c r="F150" s="105"/>
      <c r="G150" s="105"/>
      <c r="H150" s="105"/>
      <c r="I150" s="105"/>
      <c r="J150" s="12"/>
    </row>
    <row r="151" spans="1:10" ht="30" customHeight="1">
      <c r="A151" s="105"/>
      <c r="B151" s="109" t="s">
        <v>212</v>
      </c>
      <c r="C151" s="105"/>
      <c r="D151" s="110"/>
      <c r="E151" s="111">
        <f>E146+E139+E117+E102</f>
        <v>111243.01999999999</v>
      </c>
      <c r="F151" s="112"/>
      <c r="G151" s="112"/>
      <c r="H151" s="112"/>
      <c r="I151" s="105"/>
      <c r="J151" s="12"/>
    </row>
    <row r="152" spans="1:10" ht="28.5" customHeight="1">
      <c r="A152" s="105"/>
      <c r="B152" s="109" t="s">
        <v>213</v>
      </c>
      <c r="C152" s="105"/>
      <c r="D152" s="105"/>
      <c r="E152" s="172">
        <f>E134</f>
        <v>159.3</v>
      </c>
      <c r="F152" s="105"/>
      <c r="G152" s="105"/>
      <c r="H152" s="105"/>
      <c r="I152" s="105"/>
      <c r="J152" s="12"/>
    </row>
    <row r="153" spans="1:10" ht="12.75">
      <c r="A153" s="105"/>
      <c r="B153" s="113"/>
      <c r="C153" s="105"/>
      <c r="D153" s="105"/>
      <c r="E153" s="114"/>
      <c r="F153" s="105"/>
      <c r="G153" s="105"/>
      <c r="H153" s="105"/>
      <c r="I153" s="105"/>
      <c r="J153" s="12"/>
    </row>
    <row r="154" spans="1:10" ht="12.75">
      <c r="A154" s="105"/>
      <c r="B154" s="113"/>
      <c r="C154" s="105"/>
      <c r="D154" s="105"/>
      <c r="E154" s="114"/>
      <c r="F154" s="105"/>
      <c r="G154" s="105"/>
      <c r="H154" s="105"/>
      <c r="I154" s="105"/>
      <c r="J154" s="12"/>
    </row>
    <row r="155" spans="1:10" ht="21.75" customHeight="1">
      <c r="A155" s="105"/>
      <c r="B155" s="105"/>
      <c r="C155" s="105"/>
      <c r="D155" s="105"/>
      <c r="E155" s="105"/>
      <c r="G155" s="105"/>
      <c r="H155" s="105"/>
      <c r="I155" s="105"/>
      <c r="J155" s="12"/>
    </row>
    <row r="156" spans="1:10" ht="15.75">
      <c r="A156" s="105"/>
      <c r="B156" s="195" t="s">
        <v>293</v>
      </c>
      <c r="C156" s="195"/>
      <c r="D156" s="195"/>
      <c r="E156" s="195"/>
      <c r="F156" s="195" t="s">
        <v>294</v>
      </c>
      <c r="G156" s="105"/>
      <c r="H156" s="105"/>
      <c r="I156" s="105"/>
      <c r="J156" s="12"/>
    </row>
    <row r="157" spans="1:10" ht="12.75">
      <c r="A157" s="105"/>
      <c r="B157" s="105"/>
      <c r="C157" s="105"/>
      <c r="D157" s="105"/>
      <c r="E157" s="105"/>
      <c r="F157" s="105"/>
      <c r="G157" s="105"/>
      <c r="H157" s="105"/>
      <c r="I157" s="105"/>
      <c r="J157" s="12"/>
    </row>
    <row r="158" spans="1:10" ht="12.75">
      <c r="A158" s="105"/>
      <c r="B158" s="105"/>
      <c r="C158" s="105"/>
      <c r="D158" s="105"/>
      <c r="E158" s="105"/>
      <c r="F158" s="105"/>
      <c r="G158" s="105"/>
      <c r="H158" s="105"/>
      <c r="I158" s="105"/>
      <c r="J158" s="12"/>
    </row>
    <row r="159" spans="1:9" ht="12.75">
      <c r="A159" s="105"/>
      <c r="B159" s="105"/>
      <c r="C159" s="105"/>
      <c r="D159" s="105"/>
      <c r="E159" s="105"/>
      <c r="F159" s="105"/>
      <c r="G159" s="105"/>
      <c r="H159" s="105"/>
      <c r="I159" s="105"/>
    </row>
    <row r="160" spans="1:11" ht="12.75">
      <c r="A160" s="105"/>
      <c r="B160" s="105"/>
      <c r="C160" s="105"/>
      <c r="D160" s="105"/>
      <c r="E160" s="105"/>
      <c r="F160" s="105"/>
      <c r="G160" s="105"/>
      <c r="H160" s="105"/>
      <c r="I160" s="105"/>
      <c r="K160" s="20"/>
    </row>
    <row r="161" spans="1:9" ht="12.75">
      <c r="A161" s="105"/>
      <c r="B161" s="105"/>
      <c r="C161" s="105"/>
      <c r="D161" s="105"/>
      <c r="E161" s="105"/>
      <c r="F161" s="105"/>
      <c r="G161" s="105"/>
      <c r="H161" s="105"/>
      <c r="I161" s="105"/>
    </row>
    <row r="162" spans="1:9" ht="12.75">
      <c r="A162" s="105"/>
      <c r="B162" s="105"/>
      <c r="C162" s="105"/>
      <c r="D162" s="105"/>
      <c r="E162" s="105"/>
      <c r="F162" s="105"/>
      <c r="G162" s="105"/>
      <c r="H162" s="105"/>
      <c r="I162" s="105"/>
    </row>
    <row r="163" spans="10:11" ht="12.75">
      <c r="J163" s="20"/>
      <c r="K163" s="20"/>
    </row>
    <row r="164" ht="12.75">
      <c r="K164" s="20"/>
    </row>
    <row r="165" ht="12.75">
      <c r="K165" s="20"/>
    </row>
    <row r="166" ht="12.75">
      <c r="K166" s="20"/>
    </row>
    <row r="169" ht="12.75" hidden="1"/>
  </sheetData>
  <mergeCells count="92">
    <mergeCell ref="H96:H97"/>
    <mergeCell ref="H90:H91"/>
    <mergeCell ref="H112:H115"/>
    <mergeCell ref="H125:H126"/>
    <mergeCell ref="H14:H30"/>
    <mergeCell ref="H32:H50"/>
    <mergeCell ref="H54:H58"/>
    <mergeCell ref="F54:F58"/>
    <mergeCell ref="G54:G58"/>
    <mergeCell ref="A6:I6"/>
    <mergeCell ref="A7:I7"/>
    <mergeCell ref="A9:A11"/>
    <mergeCell ref="B9:B11"/>
    <mergeCell ref="C9:C11"/>
    <mergeCell ref="E9:E11"/>
    <mergeCell ref="F9:F11"/>
    <mergeCell ref="G9:G11"/>
    <mergeCell ref="D9:D11"/>
    <mergeCell ref="H9:H11"/>
    <mergeCell ref="A1:I1"/>
    <mergeCell ref="A3:I3"/>
    <mergeCell ref="E2:I2"/>
    <mergeCell ref="A5:I5"/>
    <mergeCell ref="A147:I147"/>
    <mergeCell ref="I9:I11"/>
    <mergeCell ref="A30:B30"/>
    <mergeCell ref="A14:A15"/>
    <mergeCell ref="I14:I15"/>
    <mergeCell ref="F19:F21"/>
    <mergeCell ref="I19:I21"/>
    <mergeCell ref="E14:E18"/>
    <mergeCell ref="F14:F18"/>
    <mergeCell ref="G14:G21"/>
    <mergeCell ref="I37:I39"/>
    <mergeCell ref="G34:G50"/>
    <mergeCell ref="A52:B52"/>
    <mergeCell ref="A60:I62"/>
    <mergeCell ref="A75:G75"/>
    <mergeCell ref="A78:I78"/>
    <mergeCell ref="A81:D81"/>
    <mergeCell ref="A69:I69"/>
    <mergeCell ref="H71:H73"/>
    <mergeCell ref="A135:I136"/>
    <mergeCell ref="A102:B102"/>
    <mergeCell ref="A124:I124"/>
    <mergeCell ref="A93:D93"/>
    <mergeCell ref="A94:I95"/>
    <mergeCell ref="A96:A97"/>
    <mergeCell ref="C96:C97"/>
    <mergeCell ref="F96:F97"/>
    <mergeCell ref="G96:G97"/>
    <mergeCell ref="I96:I97"/>
    <mergeCell ref="A68:I68"/>
    <mergeCell ref="B53:G53"/>
    <mergeCell ref="A117:B117"/>
    <mergeCell ref="A118:I118"/>
    <mergeCell ref="A116:B116"/>
    <mergeCell ref="A82:I83"/>
    <mergeCell ref="A84:I84"/>
    <mergeCell ref="A87:I87"/>
    <mergeCell ref="A89:I89"/>
    <mergeCell ref="A70:I70"/>
    <mergeCell ref="E32:E33"/>
    <mergeCell ref="F32:F33"/>
    <mergeCell ref="G32:G33"/>
    <mergeCell ref="B67:C67"/>
    <mergeCell ref="A51:B51"/>
    <mergeCell ref="A37:A39"/>
    <mergeCell ref="C37:C39"/>
    <mergeCell ref="F37:F39"/>
    <mergeCell ref="B64:C64"/>
    <mergeCell ref="A65:I65"/>
    <mergeCell ref="A146:B146"/>
    <mergeCell ref="A128:I129"/>
    <mergeCell ref="A132:B132"/>
    <mergeCell ref="A120:B120"/>
    <mergeCell ref="G125:G126"/>
    <mergeCell ref="A123:B123"/>
    <mergeCell ref="A137:I137"/>
    <mergeCell ref="A139:B139"/>
    <mergeCell ref="A140:I140"/>
    <mergeCell ref="A121:I121"/>
    <mergeCell ref="A101:D101"/>
    <mergeCell ref="A13:I13"/>
    <mergeCell ref="A31:I31"/>
    <mergeCell ref="A103:I103"/>
    <mergeCell ref="A50:B50"/>
    <mergeCell ref="A19:A21"/>
    <mergeCell ref="C19:C21"/>
    <mergeCell ref="E19:E21"/>
    <mergeCell ref="E37:E39"/>
    <mergeCell ref="A32:A33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scale="94" r:id="rId1"/>
  <rowBreaks count="3" manualBreakCount="3">
    <brk id="52" max="7" man="1"/>
    <brk id="130" max="7" man="1"/>
    <brk id="157" max="7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40"/>
  <sheetViews>
    <sheetView zoomScale="75" zoomScaleNormal="75" workbookViewId="0" topLeftCell="A5">
      <selection activeCell="K17" sqref="K17"/>
    </sheetView>
  </sheetViews>
  <sheetFormatPr defaultColWidth="9.140625" defaultRowHeight="12.75"/>
  <cols>
    <col min="1" max="1" width="4.140625" style="0" customWidth="1"/>
    <col min="2" max="2" width="33.7109375" style="0" customWidth="1"/>
    <col min="3" max="3" width="6.8515625" style="0" customWidth="1"/>
    <col min="4" max="4" width="8.57421875" style="0" customWidth="1"/>
    <col min="5" max="5" width="13.8515625" style="0" customWidth="1"/>
    <col min="6" max="6" width="11.421875" style="0" customWidth="1"/>
    <col min="7" max="7" width="9.421875" style="0" customWidth="1"/>
    <col min="8" max="8" width="20.421875" style="0" customWidth="1"/>
  </cols>
  <sheetData>
    <row r="1" spans="1:13" ht="12.75">
      <c r="A1" s="235" t="s">
        <v>54</v>
      </c>
      <c r="B1" s="236"/>
      <c r="C1" s="236"/>
      <c r="D1" s="236"/>
      <c r="E1" s="236"/>
      <c r="F1" s="236"/>
      <c r="G1" s="236"/>
      <c r="H1" s="236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35" t="s">
        <v>56</v>
      </c>
      <c r="B3" s="235"/>
      <c r="C3" s="237"/>
      <c r="D3" s="237"/>
      <c r="E3" s="237"/>
      <c r="F3" s="237"/>
      <c r="G3" s="237"/>
      <c r="H3" s="237"/>
      <c r="I3" s="1"/>
      <c r="J3" s="1"/>
      <c r="K3" s="1"/>
      <c r="L3" s="1"/>
      <c r="M3" s="1"/>
    </row>
    <row r="4" spans="1:13" ht="12.75">
      <c r="A4" s="235" t="s">
        <v>2</v>
      </c>
      <c r="B4" s="235"/>
      <c r="C4" s="235"/>
      <c r="D4" s="235"/>
      <c r="E4" s="235"/>
      <c r="F4" s="235"/>
      <c r="G4" s="235"/>
      <c r="H4" s="235"/>
      <c r="I4" s="1"/>
      <c r="J4" s="1"/>
      <c r="K4" s="1"/>
      <c r="L4" s="1"/>
      <c r="M4" s="1"/>
    </row>
    <row r="5" spans="1:13" ht="12.75">
      <c r="A5" s="235" t="s">
        <v>3</v>
      </c>
      <c r="B5" s="235"/>
      <c r="C5" s="237"/>
      <c r="D5" s="237"/>
      <c r="E5" s="237"/>
      <c r="F5" s="237"/>
      <c r="G5" s="237"/>
      <c r="H5" s="237"/>
      <c r="I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5.5" customHeight="1">
      <c r="A8" s="326" t="s">
        <v>4</v>
      </c>
      <c r="B8" s="326" t="s">
        <v>0</v>
      </c>
      <c r="C8" s="326" t="s">
        <v>10</v>
      </c>
      <c r="D8" s="326" t="s">
        <v>11</v>
      </c>
      <c r="E8" s="326" t="s">
        <v>5</v>
      </c>
      <c r="F8" s="326" t="s">
        <v>6</v>
      </c>
      <c r="G8" s="326" t="s">
        <v>7</v>
      </c>
      <c r="H8" s="326" t="s">
        <v>1</v>
      </c>
      <c r="I8" s="1"/>
      <c r="J8" s="1"/>
      <c r="K8" s="1"/>
      <c r="L8" s="1"/>
      <c r="M8" s="1"/>
    </row>
    <row r="9" spans="1:13" ht="12.75" customHeight="1">
      <c r="A9" s="326"/>
      <c r="B9" s="326"/>
      <c r="C9" s="320"/>
      <c r="D9" s="320"/>
      <c r="E9" s="320"/>
      <c r="F9" s="326"/>
      <c r="G9" s="320"/>
      <c r="H9" s="326"/>
      <c r="I9" s="1"/>
      <c r="J9" s="1"/>
      <c r="K9" s="1"/>
      <c r="L9" s="1"/>
      <c r="M9" s="1"/>
    </row>
    <row r="10" spans="1:13" ht="12.75" customHeight="1">
      <c r="A10" s="326"/>
      <c r="B10" s="326"/>
      <c r="C10" s="320"/>
      <c r="D10" s="320"/>
      <c r="E10" s="320"/>
      <c r="F10" s="326"/>
      <c r="G10" s="320"/>
      <c r="H10" s="326"/>
      <c r="I10" s="1"/>
      <c r="J10" s="1"/>
      <c r="K10" s="1"/>
      <c r="L10" s="1"/>
      <c r="M10" s="1"/>
    </row>
    <row r="11" spans="1:13" ht="12.75" customHeight="1">
      <c r="A11" s="5">
        <v>1</v>
      </c>
      <c r="B11" s="5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5">
        <v>8</v>
      </c>
      <c r="I11" s="1"/>
      <c r="J11" s="1"/>
      <c r="K11" s="1"/>
      <c r="L11" s="1"/>
      <c r="M11" s="1"/>
    </row>
    <row r="12" spans="1:13" ht="12.75" customHeight="1">
      <c r="A12" s="5"/>
      <c r="B12" s="5"/>
      <c r="C12" s="6"/>
      <c r="D12" s="6"/>
      <c r="E12" s="6"/>
      <c r="F12" s="6"/>
      <c r="G12" s="6"/>
      <c r="H12" s="5"/>
      <c r="I12" s="1"/>
      <c r="J12" s="1"/>
      <c r="K12" s="1"/>
      <c r="L12" s="1"/>
      <c r="M12" s="1"/>
    </row>
    <row r="13" spans="1:13" ht="12.75" customHeight="1">
      <c r="A13" s="5"/>
      <c r="B13" s="5"/>
      <c r="C13" s="6"/>
      <c r="D13" s="6"/>
      <c r="E13" s="6"/>
      <c r="F13" s="6"/>
      <c r="G13" s="6"/>
      <c r="H13" s="5"/>
      <c r="I13" s="1"/>
      <c r="J13" s="1"/>
      <c r="K13" s="1"/>
      <c r="L13" s="1"/>
      <c r="M13" s="1"/>
    </row>
    <row r="14" spans="1:13" ht="12.75" customHeight="1">
      <c r="A14" s="5"/>
      <c r="B14" s="5"/>
      <c r="C14" s="6"/>
      <c r="D14" s="6"/>
      <c r="E14" s="6"/>
      <c r="F14" s="6"/>
      <c r="G14" s="6"/>
      <c r="H14" s="5"/>
      <c r="I14" s="1"/>
      <c r="J14" s="1"/>
      <c r="K14" s="1"/>
      <c r="L14" s="1"/>
      <c r="M14" s="1"/>
    </row>
    <row r="15" spans="1:13" ht="12.75" customHeight="1">
      <c r="A15" s="5"/>
      <c r="B15" s="5"/>
      <c r="C15" s="6"/>
      <c r="D15" s="6"/>
      <c r="E15" s="6"/>
      <c r="F15" s="6"/>
      <c r="G15" s="6"/>
      <c r="H15" s="5"/>
      <c r="I15" s="1"/>
      <c r="J15" s="1"/>
      <c r="K15" s="1"/>
      <c r="L15" s="1"/>
      <c r="M15" s="1"/>
    </row>
    <row r="16" spans="1:13" ht="12.75" customHeight="1">
      <c r="A16" s="5"/>
      <c r="B16" s="5"/>
      <c r="C16" s="6"/>
      <c r="D16" s="6"/>
      <c r="E16" s="6"/>
      <c r="F16" s="6"/>
      <c r="G16" s="6"/>
      <c r="H16" s="5"/>
      <c r="I16" s="1"/>
      <c r="J16" s="1"/>
      <c r="K16" s="1"/>
      <c r="L16" s="1"/>
      <c r="M16" s="1"/>
    </row>
    <row r="17" spans="1:13" ht="15.75">
      <c r="A17" s="315" t="s">
        <v>8</v>
      </c>
      <c r="B17" s="315"/>
      <c r="C17" s="315"/>
      <c r="D17" s="315"/>
      <c r="E17" s="315"/>
      <c r="F17" s="315"/>
      <c r="G17" s="315"/>
      <c r="H17" s="315"/>
      <c r="I17" s="1"/>
      <c r="J17" s="1"/>
      <c r="K17" s="1"/>
      <c r="L17" s="1"/>
      <c r="M17" s="1"/>
    </row>
    <row r="18" spans="1:13" ht="15.75">
      <c r="A18" s="315" t="s">
        <v>20</v>
      </c>
      <c r="B18" s="316"/>
      <c r="C18" s="316"/>
      <c r="D18" s="316"/>
      <c r="E18" s="316"/>
      <c r="F18" s="316"/>
      <c r="G18" s="316"/>
      <c r="H18" s="316"/>
      <c r="I18" s="1"/>
      <c r="J18" s="1"/>
      <c r="K18" s="1"/>
      <c r="L18" s="1"/>
      <c r="M18" s="1"/>
    </row>
    <row r="19" spans="1:13" ht="12.75" customHeight="1">
      <c r="A19" s="321" t="s">
        <v>9</v>
      </c>
      <c r="B19" s="322"/>
      <c r="C19" s="322"/>
      <c r="D19" s="322"/>
      <c r="E19" s="322"/>
      <c r="F19" s="322"/>
      <c r="G19" s="322"/>
      <c r="H19" s="322"/>
      <c r="I19" s="2"/>
      <c r="J19" s="2"/>
      <c r="K19" s="2"/>
      <c r="L19" s="2"/>
      <c r="M19" s="2"/>
    </row>
    <row r="20" spans="1:13" ht="25.5">
      <c r="A20" s="5" t="s">
        <v>12</v>
      </c>
      <c r="B20" s="5" t="s">
        <v>29</v>
      </c>
      <c r="C20" s="5"/>
      <c r="D20" s="5"/>
      <c r="E20" s="7">
        <f>1200+80+800+50+160+100+800+500+200</f>
        <v>3890</v>
      </c>
      <c r="F20" s="5" t="s">
        <v>42</v>
      </c>
      <c r="G20" s="5" t="s">
        <v>43</v>
      </c>
      <c r="H20" s="5" t="s">
        <v>44</v>
      </c>
      <c r="I20" s="1"/>
      <c r="J20" s="1"/>
      <c r="K20" s="1"/>
      <c r="L20" s="1"/>
      <c r="M20" s="1"/>
    </row>
    <row r="21" spans="1:13" ht="25.5">
      <c r="A21" s="5" t="s">
        <v>13</v>
      </c>
      <c r="B21" s="5" t="s">
        <v>14</v>
      </c>
      <c r="C21" s="5"/>
      <c r="D21" s="5"/>
      <c r="E21" s="7">
        <f>80+250+40+80</f>
        <v>450</v>
      </c>
      <c r="F21" s="5" t="s">
        <v>42</v>
      </c>
      <c r="G21" s="5" t="s">
        <v>43</v>
      </c>
      <c r="H21" s="5" t="s">
        <v>45</v>
      </c>
      <c r="I21" s="1"/>
      <c r="J21" s="1"/>
      <c r="K21" s="1"/>
      <c r="L21" s="1"/>
      <c r="M21" s="1"/>
    </row>
    <row r="22" spans="1:13" ht="12.75">
      <c r="A22" s="5" t="s">
        <v>15</v>
      </c>
      <c r="B22" s="5" t="s">
        <v>16</v>
      </c>
      <c r="C22" s="5"/>
      <c r="D22" s="5"/>
      <c r="E22" s="7">
        <f>60+300+30+130+70+100+200+150+80+200+300+300</f>
        <v>1920</v>
      </c>
      <c r="F22" s="5" t="s">
        <v>42</v>
      </c>
      <c r="G22" s="5" t="s">
        <v>43</v>
      </c>
      <c r="H22" s="5" t="s">
        <v>46</v>
      </c>
      <c r="I22" s="1"/>
      <c r="J22" s="1"/>
      <c r="K22" s="1"/>
      <c r="L22" s="1"/>
      <c r="M22" s="1"/>
    </row>
    <row r="23" spans="1:13" ht="25.5">
      <c r="A23" s="8" t="s">
        <v>17</v>
      </c>
      <c r="B23" s="5" t="s">
        <v>28</v>
      </c>
      <c r="C23" s="5" t="s">
        <v>18</v>
      </c>
      <c r="D23" s="5">
        <v>1</v>
      </c>
      <c r="E23" s="7">
        <f>60</f>
        <v>60</v>
      </c>
      <c r="F23" s="5" t="s">
        <v>42</v>
      </c>
      <c r="G23" s="5" t="s">
        <v>43</v>
      </c>
      <c r="H23" s="5" t="s">
        <v>45</v>
      </c>
      <c r="I23" s="1"/>
      <c r="J23" s="1"/>
      <c r="K23" s="1"/>
      <c r="L23" s="1"/>
      <c r="M23" s="1"/>
    </row>
    <row r="24" spans="1:13" ht="12.75">
      <c r="A24" s="8"/>
      <c r="B24" s="5" t="s">
        <v>26</v>
      </c>
      <c r="C24" s="5"/>
      <c r="D24" s="5"/>
      <c r="E24" s="26">
        <f>E20+E21+E22+E23</f>
        <v>6320</v>
      </c>
      <c r="F24" s="7"/>
      <c r="G24" s="5"/>
      <c r="H24" s="5"/>
      <c r="I24" s="1"/>
      <c r="J24" s="1"/>
      <c r="K24" s="1"/>
      <c r="L24" s="1"/>
      <c r="M24" s="1"/>
    </row>
    <row r="25" spans="1:13" ht="12.75">
      <c r="A25" s="319" t="s">
        <v>19</v>
      </c>
      <c r="B25" s="320"/>
      <c r="C25" s="320"/>
      <c r="D25" s="320"/>
      <c r="E25" s="320"/>
      <c r="F25" s="320"/>
      <c r="G25" s="320"/>
      <c r="H25" s="4"/>
      <c r="I25" s="1"/>
      <c r="J25" s="1"/>
      <c r="K25" s="1"/>
      <c r="L25" s="1"/>
      <c r="M25" s="1"/>
    </row>
    <row r="26" spans="1:13" ht="25.5">
      <c r="A26" s="5" t="s">
        <v>12</v>
      </c>
      <c r="B26" s="5" t="s">
        <v>16</v>
      </c>
      <c r="C26" s="5"/>
      <c r="D26" s="5"/>
      <c r="E26" s="7">
        <f>150+120+100+55</f>
        <v>425</v>
      </c>
      <c r="F26" s="5" t="s">
        <v>42</v>
      </c>
      <c r="G26" s="5" t="s">
        <v>43</v>
      </c>
      <c r="H26" s="5" t="s">
        <v>44</v>
      </c>
      <c r="I26" s="1"/>
      <c r="J26" s="1"/>
      <c r="K26" s="1"/>
      <c r="L26" s="1"/>
      <c r="M26" s="1"/>
    </row>
    <row r="27" spans="1:13" ht="25.5">
      <c r="A27" s="5" t="s">
        <v>13</v>
      </c>
      <c r="B27" s="5" t="s">
        <v>21</v>
      </c>
      <c r="C27" s="5" t="s">
        <v>22</v>
      </c>
      <c r="D27" s="5">
        <f>40+30+20+20</f>
        <v>110</v>
      </c>
      <c r="E27" s="7">
        <f>50+60+25+25</f>
        <v>160</v>
      </c>
      <c r="F27" s="5" t="s">
        <v>42</v>
      </c>
      <c r="G27" s="5" t="s">
        <v>43</v>
      </c>
      <c r="H27" s="5" t="s">
        <v>44</v>
      </c>
      <c r="I27" s="1"/>
      <c r="J27" s="1"/>
      <c r="K27" s="1"/>
      <c r="L27" s="1"/>
      <c r="M27" s="1"/>
    </row>
    <row r="28" spans="1:13" ht="25.5">
      <c r="A28" s="5" t="s">
        <v>15</v>
      </c>
      <c r="B28" s="5" t="s">
        <v>23</v>
      </c>
      <c r="C28" s="5" t="s">
        <v>18</v>
      </c>
      <c r="D28" s="5">
        <v>4</v>
      </c>
      <c r="E28" s="26">
        <f>100+35+80+100</f>
        <v>315</v>
      </c>
      <c r="F28" s="5" t="s">
        <v>42</v>
      </c>
      <c r="G28" s="5" t="s">
        <v>43</v>
      </c>
      <c r="H28" s="5" t="s">
        <v>45</v>
      </c>
      <c r="I28" s="11"/>
      <c r="J28" s="1"/>
      <c r="K28" s="1"/>
      <c r="L28" s="1"/>
      <c r="M28" s="1"/>
    </row>
    <row r="29" spans="1:13" ht="12.75">
      <c r="A29" s="5"/>
      <c r="B29" s="5" t="s">
        <v>26</v>
      </c>
      <c r="C29" s="5"/>
      <c r="D29" s="5"/>
      <c r="E29" s="26">
        <f>E26+E27+E28</f>
        <v>900</v>
      </c>
      <c r="F29" s="7"/>
      <c r="G29" s="5"/>
      <c r="H29" s="5"/>
      <c r="I29" s="11"/>
      <c r="J29" s="1"/>
      <c r="K29" s="1"/>
      <c r="L29" s="1"/>
      <c r="M29" s="1"/>
    </row>
    <row r="30" spans="1:13" ht="12.75">
      <c r="A30" s="319" t="s">
        <v>34</v>
      </c>
      <c r="B30" s="320"/>
      <c r="C30" s="320"/>
      <c r="D30" s="320"/>
      <c r="E30" s="320"/>
      <c r="F30" s="320"/>
      <c r="G30" s="320"/>
      <c r="H30" s="4"/>
      <c r="I30" s="11"/>
      <c r="J30" s="1"/>
      <c r="K30" s="1"/>
      <c r="L30" s="1"/>
      <c r="M30" s="1"/>
    </row>
    <row r="31" spans="1:13" ht="51">
      <c r="A31" s="5" t="s">
        <v>12</v>
      </c>
      <c r="B31" s="5" t="s">
        <v>24</v>
      </c>
      <c r="C31" s="5" t="s">
        <v>22</v>
      </c>
      <c r="D31" s="5">
        <f>65+65+72+100+120+100+10+30+60+30+30+80+80+50+90+10+50+558+30+32+136+70+110+100+10+10+70+80+180+10+10+400+184+240+140+160+36+18+62+90+64+32+32+54+54+24+24+266+72+164+124+66+40+84+54+296+20+68+96+150+380+42+21+21+56+28+28+76+38+38+172+86+86+72+36+36+120+60+60+96+22+104+72+200+280+140+140+80+60+55+50+240+52+52+50+50+14+131+145+140+30+30+260+182+90+90+50+15+15+450+90+90+100+120+280+130+100</f>
        <v>11313</v>
      </c>
      <c r="E31" s="7">
        <f>174+888+1508+598+5694+979+651+260+3369+590-110</f>
        <v>14601</v>
      </c>
      <c r="F31" s="5" t="s">
        <v>42</v>
      </c>
      <c r="G31" s="5" t="s">
        <v>43</v>
      </c>
      <c r="H31" s="5" t="s">
        <v>55</v>
      </c>
      <c r="I31" s="11"/>
      <c r="J31" s="1"/>
      <c r="K31" s="1"/>
      <c r="L31" s="1"/>
      <c r="M31" s="1"/>
    </row>
    <row r="32" spans="1:13" ht="25.5">
      <c r="A32" s="8" t="s">
        <v>13</v>
      </c>
      <c r="B32" s="5" t="s">
        <v>25</v>
      </c>
      <c r="C32" s="5"/>
      <c r="D32" s="5"/>
      <c r="E32" s="7">
        <f>647+320+520+110+60+110+150+500+50+120+50+150+364+11+150+300+795+80+120+120+500</f>
        <v>5227</v>
      </c>
      <c r="F32" s="5" t="s">
        <v>42</v>
      </c>
      <c r="G32" s="5" t="s">
        <v>43</v>
      </c>
      <c r="H32" s="5" t="s">
        <v>44</v>
      </c>
      <c r="I32" s="11"/>
      <c r="J32" s="1"/>
      <c r="K32" s="1"/>
      <c r="L32" s="1"/>
      <c r="M32" s="1"/>
    </row>
    <row r="33" spans="1:13" ht="12.75">
      <c r="A33" s="9"/>
      <c r="B33" s="8" t="s">
        <v>26</v>
      </c>
      <c r="C33" s="9"/>
      <c r="D33" s="9"/>
      <c r="E33" s="26">
        <f>E31+E32</f>
        <v>19828</v>
      </c>
      <c r="F33" s="5"/>
      <c r="G33" s="5"/>
      <c r="H33" s="5"/>
      <c r="I33" s="1"/>
      <c r="J33" s="1"/>
      <c r="K33" s="1"/>
      <c r="L33" s="1"/>
      <c r="M33" s="1"/>
    </row>
    <row r="34" spans="1:13" ht="12.75">
      <c r="A34" s="319" t="s">
        <v>27</v>
      </c>
      <c r="B34" s="320"/>
      <c r="C34" s="320"/>
      <c r="D34" s="320"/>
      <c r="E34" s="10">
        <f>E20+E21+E22+E23+E26+E27+E28+E31+E32</f>
        <v>27048</v>
      </c>
      <c r="F34" s="5"/>
      <c r="G34" s="5"/>
      <c r="H34" s="5"/>
      <c r="I34" s="1"/>
      <c r="J34" s="1"/>
      <c r="K34" s="1"/>
      <c r="L34" s="1"/>
      <c r="M34" s="1"/>
    </row>
    <row r="35" spans="1:13" ht="12.75">
      <c r="A35" s="319"/>
      <c r="B35" s="319"/>
      <c r="C35" s="319"/>
      <c r="D35" s="319"/>
      <c r="E35" s="319"/>
      <c r="F35" s="319"/>
      <c r="G35" s="319"/>
      <c r="H35" s="319"/>
      <c r="I35" s="1"/>
      <c r="J35" s="1"/>
      <c r="K35" s="1"/>
      <c r="L35" s="1"/>
      <c r="M35" s="1"/>
    </row>
    <row r="36" spans="1:13" ht="15.75">
      <c r="A36" s="315" t="s">
        <v>30</v>
      </c>
      <c r="B36" s="316"/>
      <c r="C36" s="316"/>
      <c r="D36" s="316"/>
      <c r="E36" s="316"/>
      <c r="F36" s="316"/>
      <c r="G36" s="316"/>
      <c r="H36" s="316"/>
      <c r="I36" s="1"/>
      <c r="J36" s="1"/>
      <c r="K36" s="1"/>
      <c r="L36" s="1"/>
      <c r="M36" s="1"/>
    </row>
    <row r="37" spans="1:13" ht="12.75">
      <c r="A37" s="321" t="s">
        <v>9</v>
      </c>
      <c r="B37" s="322"/>
      <c r="C37" s="322"/>
      <c r="D37" s="322"/>
      <c r="E37" s="322"/>
      <c r="F37" s="322"/>
      <c r="G37" s="322"/>
      <c r="H37" s="322"/>
      <c r="I37" s="1"/>
      <c r="J37" s="1"/>
      <c r="K37" s="1"/>
      <c r="L37" s="1"/>
      <c r="M37" s="1"/>
    </row>
    <row r="38" spans="1:13" ht="12.75">
      <c r="A38" s="4"/>
      <c r="B38" s="22"/>
      <c r="C38" s="22"/>
      <c r="D38" s="22"/>
      <c r="E38" s="22"/>
      <c r="F38" s="22"/>
      <c r="G38" s="22"/>
      <c r="H38" s="22"/>
      <c r="I38" s="1"/>
      <c r="J38" s="1"/>
      <c r="K38" s="1"/>
      <c r="L38" s="1"/>
      <c r="M38" s="1"/>
    </row>
    <row r="39" spans="1:13" ht="63.75">
      <c r="A39" s="5" t="s">
        <v>12</v>
      </c>
      <c r="B39" s="5" t="s">
        <v>31</v>
      </c>
      <c r="C39" s="5"/>
      <c r="D39" s="5"/>
      <c r="E39" s="7">
        <f>6+4+10+20+16+4+40+30+8+50+3+3+68+16+30+9+14+8+3+18+15+48+20+70+30+15+18+24+12+17+27+32+8+85+30+8+8+12+8+4+12+6+10+6+2+3+10+4+4+6+6+12+18+10+50+30+12+4+4+3+3+2+2+2+2+1+8+18+12+10+20+30+110+8+30+110+36+50+13+26+47+30+10+15+3+5+3+4+2+1+2+12+5+30+25+35+16+18+2+4+4+2+2+6+3+2+20+80+55+50+30+50+28+40+20+30+50+30+6+6+156+16+50+60+12+2+24+8+4+12+120+6+1+1+60+30+100+20+50+30+40</f>
        <v>3141</v>
      </c>
      <c r="F39" s="5" t="s">
        <v>42</v>
      </c>
      <c r="G39" s="5" t="s">
        <v>43</v>
      </c>
      <c r="H39" s="5" t="s">
        <v>44</v>
      </c>
      <c r="I39" s="1"/>
      <c r="J39" s="1"/>
      <c r="K39" s="1"/>
      <c r="L39" s="1"/>
      <c r="M39" s="1"/>
    </row>
    <row r="40" spans="1:13" ht="25.5">
      <c r="A40" s="5" t="s">
        <v>13</v>
      </c>
      <c r="B40" s="5" t="s">
        <v>32</v>
      </c>
      <c r="C40" s="5"/>
      <c r="D40" s="5"/>
      <c r="E40" s="7">
        <f>14+180+5+12+4+4+9+8+10+6+6+6+35+20+15+15+5+15+5+35+12+25+5+15+2+10+4+3+4+1+2+7+3+8+4+4+3+3+8+4+4+3+8+4+4+3+5+5+5+4+3+3+2+2+3+3+3+3+3+2+2+1+1+1+1+50+36+96+8+60+8+3+3+1+3+1+1+3+1+2+1+5+10+4+3+3+4+5+3+11+4+3+3+3+5+13+4+3+4+1+3+2+1+2+4+1+2+1+3+2+1+5+2+1</f>
        <v>1012</v>
      </c>
      <c r="F40" s="5" t="s">
        <v>42</v>
      </c>
      <c r="G40" s="5" t="s">
        <v>43</v>
      </c>
      <c r="H40" s="5" t="s">
        <v>44</v>
      </c>
      <c r="I40" s="1"/>
      <c r="J40" s="1"/>
      <c r="K40" s="1"/>
      <c r="L40" s="1"/>
      <c r="M40" s="1"/>
    </row>
    <row r="41" spans="1:13" ht="12.75">
      <c r="A41" s="8"/>
      <c r="B41" s="5" t="s">
        <v>26</v>
      </c>
      <c r="C41" s="5"/>
      <c r="D41" s="5"/>
      <c r="E41" s="26">
        <f>E39+E40</f>
        <v>4153</v>
      </c>
      <c r="F41" s="7"/>
      <c r="G41" s="5"/>
      <c r="H41" s="5"/>
      <c r="I41" s="1"/>
      <c r="J41" s="1"/>
      <c r="K41" s="1"/>
      <c r="L41" s="1"/>
      <c r="M41" s="1"/>
    </row>
    <row r="42" spans="1:13" ht="12.75">
      <c r="A42" s="319" t="s">
        <v>19</v>
      </c>
      <c r="B42" s="320"/>
      <c r="C42" s="320"/>
      <c r="D42" s="320"/>
      <c r="E42" s="320"/>
      <c r="F42" s="320"/>
      <c r="G42" s="320"/>
      <c r="H42" s="323"/>
      <c r="I42" s="1"/>
      <c r="J42" s="1"/>
      <c r="K42" s="1"/>
      <c r="L42" s="1"/>
      <c r="M42" s="1"/>
    </row>
    <row r="43" spans="1:13" ht="63.75">
      <c r="A43" s="5" t="s">
        <v>12</v>
      </c>
      <c r="B43" s="5" t="s">
        <v>33</v>
      </c>
      <c r="C43" s="5"/>
      <c r="D43" s="5"/>
      <c r="E43" s="26">
        <f>66+270+112+140+150+8+40+40+152+6+13+52+22+22+16+22+22+78+120+120+165+110+160+42+60+90+4+60+127+70+69+52+75+74+207+152+80+500+160</f>
        <v>3728</v>
      </c>
      <c r="F43" s="5" t="s">
        <v>42</v>
      </c>
      <c r="G43" s="5" t="s">
        <v>43</v>
      </c>
      <c r="H43" s="5" t="s">
        <v>44</v>
      </c>
      <c r="I43" s="1"/>
      <c r="J43" s="1"/>
      <c r="K43" s="1"/>
      <c r="L43" s="1"/>
      <c r="M43" s="1"/>
    </row>
    <row r="44" spans="1:13" ht="12.75">
      <c r="A44" s="17"/>
      <c r="B44" s="17" t="s">
        <v>26</v>
      </c>
      <c r="C44" s="17"/>
      <c r="D44" s="17"/>
      <c r="E44" s="26">
        <f>E43</f>
        <v>3728</v>
      </c>
      <c r="F44" s="26"/>
      <c r="G44" s="17"/>
      <c r="H44" s="17"/>
      <c r="I44" s="1"/>
      <c r="J44" s="1"/>
      <c r="K44" s="1"/>
      <c r="L44" s="1"/>
      <c r="M44" s="1"/>
    </row>
    <row r="45" spans="1:13" ht="12.75">
      <c r="A45" s="317" t="s">
        <v>34</v>
      </c>
      <c r="B45" s="313"/>
      <c r="C45" s="313"/>
      <c r="D45" s="313"/>
      <c r="E45" s="313"/>
      <c r="F45" s="313"/>
      <c r="G45" s="313"/>
      <c r="H45" s="314"/>
      <c r="I45" s="1"/>
      <c r="J45" s="1"/>
      <c r="K45" s="1"/>
      <c r="L45" s="1"/>
      <c r="M45" s="1"/>
    </row>
    <row r="46" spans="1:13" ht="25.5">
      <c r="A46" s="5" t="s">
        <v>12</v>
      </c>
      <c r="B46" s="5" t="s">
        <v>35</v>
      </c>
      <c r="C46" s="5" t="s">
        <v>22</v>
      </c>
      <c r="D46" s="5">
        <f>50+43+15+15</f>
        <v>123</v>
      </c>
      <c r="E46" s="7">
        <f>83+32+6+3+10+5+10+2+3+10+12+12</f>
        <v>188</v>
      </c>
      <c r="F46" s="5" t="s">
        <v>42</v>
      </c>
      <c r="G46" s="5" t="s">
        <v>43</v>
      </c>
      <c r="H46" s="5" t="s">
        <v>44</v>
      </c>
      <c r="I46" s="1"/>
      <c r="J46" s="1"/>
      <c r="K46" s="1"/>
      <c r="L46" s="1"/>
      <c r="M46" s="1"/>
    </row>
    <row r="47" spans="1:13" ht="25.5">
      <c r="A47" s="5" t="s">
        <v>13</v>
      </c>
      <c r="B47" s="5" t="s">
        <v>36</v>
      </c>
      <c r="C47" s="5"/>
      <c r="D47" s="5"/>
      <c r="E47" s="26">
        <f>34+13+13+34+17+13+7+13+9+9+5+3+5+9+9+8+18+24+20+15+20+6+6+7+16+9+5+5+5+5+4+3+5+3+12+7+2+3+3+2+1+10+7+6+56+32+25</f>
        <v>543</v>
      </c>
      <c r="F47" s="5" t="s">
        <v>42</v>
      </c>
      <c r="G47" s="5" t="s">
        <v>43</v>
      </c>
      <c r="H47" s="5" t="s">
        <v>44</v>
      </c>
      <c r="I47" s="1"/>
      <c r="J47" s="1"/>
      <c r="K47" s="1"/>
      <c r="L47" s="1"/>
      <c r="M47" s="1"/>
    </row>
    <row r="48" spans="1:13" ht="12.75">
      <c r="A48" s="5"/>
      <c r="B48" s="5" t="s">
        <v>26</v>
      </c>
      <c r="C48" s="5"/>
      <c r="D48" s="5"/>
      <c r="E48" s="26">
        <f>E46+E47</f>
        <v>731</v>
      </c>
      <c r="F48" s="5"/>
      <c r="G48" s="5"/>
      <c r="H48" s="5"/>
      <c r="I48" s="1"/>
      <c r="J48" s="1"/>
      <c r="K48" s="1"/>
      <c r="L48" s="1"/>
      <c r="M48" s="1"/>
    </row>
    <row r="49" spans="1:13" ht="25.5">
      <c r="A49" s="8" t="s">
        <v>13</v>
      </c>
      <c r="B49" s="5" t="s">
        <v>25</v>
      </c>
      <c r="C49" s="5"/>
      <c r="D49" s="5"/>
      <c r="E49" s="7">
        <f>212+59+270+31+190+195+56+65+32+425+60+76+8+69</f>
        <v>1748</v>
      </c>
      <c r="F49" s="5" t="s">
        <v>42</v>
      </c>
      <c r="G49" s="5" t="s">
        <v>43</v>
      </c>
      <c r="H49" s="5" t="s">
        <v>44</v>
      </c>
      <c r="I49" s="1"/>
      <c r="J49" s="1"/>
      <c r="K49" s="1"/>
      <c r="L49" s="1"/>
      <c r="M49" s="1"/>
    </row>
    <row r="50" spans="1:13" ht="12.75">
      <c r="A50" s="9"/>
      <c r="B50" s="8" t="s">
        <v>26</v>
      </c>
      <c r="C50" s="9"/>
      <c r="D50" s="9"/>
      <c r="E50" s="26">
        <f>212+59+270+31+190+195+56+65+32+425+60+76+8+69</f>
        <v>1748</v>
      </c>
      <c r="F50" s="5"/>
      <c r="G50" s="5"/>
      <c r="H50" s="5"/>
      <c r="I50" s="1"/>
      <c r="J50" s="1"/>
      <c r="K50" s="1"/>
      <c r="L50" s="1"/>
      <c r="M50" s="1"/>
    </row>
    <row r="51" spans="1:13" ht="12.75">
      <c r="A51" s="319" t="s">
        <v>41</v>
      </c>
      <c r="B51" s="320"/>
      <c r="C51" s="320"/>
      <c r="D51" s="320"/>
      <c r="E51" s="10">
        <f>E41+E44+E50+E48</f>
        <v>10360</v>
      </c>
      <c r="F51" s="5"/>
      <c r="G51" s="5"/>
      <c r="H51" s="5"/>
      <c r="I51" s="1"/>
      <c r="J51" s="1"/>
      <c r="K51" s="1"/>
      <c r="L51" s="1"/>
      <c r="M51" s="1"/>
    </row>
    <row r="52" spans="1:13" ht="15.75">
      <c r="A52" s="315" t="s">
        <v>47</v>
      </c>
      <c r="B52" s="316"/>
      <c r="C52" s="316"/>
      <c r="D52" s="316"/>
      <c r="E52" s="316"/>
      <c r="F52" s="316"/>
      <c r="G52" s="316"/>
      <c r="H52" s="316"/>
      <c r="I52" s="1"/>
      <c r="J52" s="1"/>
      <c r="K52" s="1"/>
      <c r="L52" s="1"/>
      <c r="M52" s="1"/>
    </row>
    <row r="53" spans="1:13" ht="12.75">
      <c r="A53" s="321" t="s">
        <v>9</v>
      </c>
      <c r="B53" s="322"/>
      <c r="C53" s="322"/>
      <c r="D53" s="322"/>
      <c r="E53" s="322"/>
      <c r="F53" s="322"/>
      <c r="G53" s="322"/>
      <c r="H53" s="322"/>
      <c r="I53" s="1"/>
      <c r="J53" s="1"/>
      <c r="K53" s="1"/>
      <c r="L53" s="1"/>
      <c r="M53" s="1"/>
    </row>
    <row r="54" spans="1:13" ht="12.75">
      <c r="A54" s="5">
        <v>1</v>
      </c>
      <c r="B54" s="6">
        <v>2</v>
      </c>
      <c r="C54" s="6">
        <v>3</v>
      </c>
      <c r="D54" s="6">
        <v>4</v>
      </c>
      <c r="E54" s="6">
        <v>5</v>
      </c>
      <c r="F54" s="6">
        <v>6</v>
      </c>
      <c r="G54" s="6">
        <v>7</v>
      </c>
      <c r="H54" s="6">
        <v>8</v>
      </c>
      <c r="I54" s="1"/>
      <c r="J54" s="1"/>
      <c r="K54" s="1"/>
      <c r="L54" s="1"/>
      <c r="M54" s="1"/>
    </row>
    <row r="55" spans="1:13" ht="25.5">
      <c r="A55" s="5" t="s">
        <v>12</v>
      </c>
      <c r="B55" s="5" t="s">
        <v>48</v>
      </c>
      <c r="C55" s="5"/>
      <c r="D55" s="5"/>
      <c r="E55" s="7">
        <f>1500+1200+1200+1200+1000+1200+5000+2500+1200</f>
        <v>16000</v>
      </c>
      <c r="F55" s="5" t="s">
        <v>42</v>
      </c>
      <c r="G55" s="5" t="s">
        <v>43</v>
      </c>
      <c r="H55" s="5" t="s">
        <v>44</v>
      </c>
      <c r="I55" s="1"/>
      <c r="J55" s="1"/>
      <c r="K55" s="1"/>
      <c r="L55" s="1"/>
      <c r="M55" s="1"/>
    </row>
    <row r="56" spans="1:13" ht="25.5">
      <c r="A56" s="5" t="s">
        <v>13</v>
      </c>
      <c r="B56" s="5" t="s">
        <v>49</v>
      </c>
      <c r="C56" s="5"/>
      <c r="D56" s="5"/>
      <c r="E56" s="7">
        <f>25+60+60+240+80+25+25+30+120+120+60+150+300+300+150</f>
        <v>1745</v>
      </c>
      <c r="F56" s="5" t="s">
        <v>42</v>
      </c>
      <c r="G56" s="5" t="s">
        <v>43</v>
      </c>
      <c r="H56" s="5" t="s">
        <v>44</v>
      </c>
      <c r="I56" s="1"/>
      <c r="J56" s="1"/>
      <c r="K56" s="1"/>
      <c r="L56" s="1"/>
      <c r="M56" s="1"/>
    </row>
    <row r="57" spans="1:13" ht="12.75">
      <c r="A57" s="8"/>
      <c r="B57" s="5" t="s">
        <v>26</v>
      </c>
      <c r="C57" s="5"/>
      <c r="D57" s="5"/>
      <c r="E57" s="26">
        <f>E55+E56</f>
        <v>17745</v>
      </c>
      <c r="F57" s="7"/>
      <c r="G57" s="5"/>
      <c r="H57" s="5"/>
      <c r="I57" s="1"/>
      <c r="J57" s="1"/>
      <c r="K57" s="1"/>
      <c r="L57" s="1"/>
      <c r="M57" s="1"/>
    </row>
    <row r="58" spans="1:13" ht="12.75">
      <c r="A58" s="319" t="s">
        <v>19</v>
      </c>
      <c r="B58" s="320"/>
      <c r="C58" s="320"/>
      <c r="D58" s="320"/>
      <c r="E58" s="320"/>
      <c r="F58" s="320"/>
      <c r="G58" s="320"/>
      <c r="H58" s="323"/>
      <c r="I58" s="1"/>
      <c r="J58" s="1"/>
      <c r="K58" s="1"/>
      <c r="L58" s="1"/>
      <c r="M58" s="1"/>
    </row>
    <row r="59" spans="1:13" ht="25.5">
      <c r="A59" s="5" t="s">
        <v>12</v>
      </c>
      <c r="B59" s="5" t="s">
        <v>16</v>
      </c>
      <c r="C59" s="5"/>
      <c r="D59" s="5"/>
      <c r="E59" s="7">
        <f>2740</f>
        <v>2740</v>
      </c>
      <c r="F59" s="5" t="s">
        <v>42</v>
      </c>
      <c r="G59" s="5" t="s">
        <v>43</v>
      </c>
      <c r="H59" s="5" t="s">
        <v>44</v>
      </c>
      <c r="I59" s="1"/>
      <c r="J59" s="1"/>
      <c r="K59" s="1"/>
      <c r="L59" s="1"/>
      <c r="M59" s="1"/>
    </row>
    <row r="60" spans="1:13" ht="12.75">
      <c r="A60" s="5"/>
      <c r="B60" s="5" t="s">
        <v>26</v>
      </c>
      <c r="C60" s="5"/>
      <c r="D60" s="5"/>
      <c r="E60" s="26">
        <f>E59</f>
        <v>2740</v>
      </c>
      <c r="F60" s="7"/>
      <c r="G60" s="5"/>
      <c r="H60" s="5"/>
      <c r="I60" s="1"/>
      <c r="J60" s="1"/>
      <c r="K60" s="1"/>
      <c r="L60" s="1"/>
      <c r="M60" s="1"/>
    </row>
    <row r="61" spans="1:13" ht="12.75">
      <c r="A61" s="319" t="s">
        <v>50</v>
      </c>
      <c r="B61" s="320"/>
      <c r="C61" s="320"/>
      <c r="D61" s="320"/>
      <c r="E61" s="10">
        <f>E57+E60</f>
        <v>20485</v>
      </c>
      <c r="F61" s="5"/>
      <c r="G61" s="5"/>
      <c r="H61" s="5"/>
      <c r="I61" s="1"/>
      <c r="J61" s="1"/>
      <c r="K61" s="1"/>
      <c r="L61" s="1"/>
      <c r="M61" s="1"/>
    </row>
    <row r="62" spans="1:13" ht="12.75">
      <c r="A62" s="13"/>
      <c r="B62" s="13"/>
      <c r="C62" s="13"/>
      <c r="D62" s="13"/>
      <c r="E62" s="13"/>
      <c r="F62" s="13"/>
      <c r="G62" s="13"/>
      <c r="H62" s="13"/>
      <c r="I62" s="1"/>
      <c r="J62" s="1"/>
      <c r="K62" s="1"/>
      <c r="L62" s="1"/>
      <c r="M62" s="1"/>
    </row>
    <row r="63" spans="1:13" ht="15.75">
      <c r="A63" s="315" t="s">
        <v>37</v>
      </c>
      <c r="B63" s="316"/>
      <c r="C63" s="316"/>
      <c r="D63" s="316"/>
      <c r="E63" s="316"/>
      <c r="F63" s="316"/>
      <c r="G63" s="316"/>
      <c r="H63" s="316"/>
      <c r="I63" s="1"/>
      <c r="J63" s="1"/>
      <c r="K63" s="1"/>
      <c r="L63" s="1"/>
      <c r="M63" s="1"/>
    </row>
    <row r="64" spans="1:13" ht="12.75">
      <c r="A64" s="318"/>
      <c r="B64" s="318"/>
      <c r="C64" s="318"/>
      <c r="D64" s="318"/>
      <c r="E64" s="318"/>
      <c r="F64" s="318"/>
      <c r="G64" s="13"/>
      <c r="H64" s="13"/>
      <c r="I64" s="1"/>
      <c r="J64" s="1"/>
      <c r="K64" s="1"/>
      <c r="L64" s="1"/>
      <c r="M64" s="1"/>
    </row>
    <row r="65" spans="1:13" ht="12.75" customHeight="1">
      <c r="A65" s="318">
        <v>1</v>
      </c>
      <c r="B65" s="326" t="s">
        <v>52</v>
      </c>
      <c r="C65" s="326"/>
      <c r="D65" s="320"/>
      <c r="E65" s="312">
        <f>953</f>
        <v>953</v>
      </c>
      <c r="F65" s="326" t="s">
        <v>51</v>
      </c>
      <c r="G65" s="326" t="s">
        <v>37</v>
      </c>
      <c r="H65" s="326" t="s">
        <v>53</v>
      </c>
      <c r="I65" s="1"/>
      <c r="J65" s="1"/>
      <c r="K65" s="1"/>
      <c r="L65" s="1"/>
      <c r="M65" s="1"/>
    </row>
    <row r="66" spans="1:13" ht="12.75">
      <c r="A66" s="318"/>
      <c r="B66" s="320"/>
      <c r="C66" s="320"/>
      <c r="D66" s="320"/>
      <c r="E66" s="313"/>
      <c r="F66" s="326"/>
      <c r="G66" s="320"/>
      <c r="H66" s="326"/>
      <c r="I66" s="1"/>
      <c r="J66" s="1"/>
      <c r="K66" s="1"/>
      <c r="L66" s="1"/>
      <c r="M66" s="1"/>
    </row>
    <row r="67" spans="1:13" ht="12.75">
      <c r="A67" s="318"/>
      <c r="B67" s="320"/>
      <c r="C67" s="320"/>
      <c r="D67" s="320"/>
      <c r="E67" s="313"/>
      <c r="F67" s="326"/>
      <c r="G67" s="323"/>
      <c r="H67" s="326"/>
      <c r="I67" s="1"/>
      <c r="J67" s="1"/>
      <c r="K67" s="1"/>
      <c r="L67" s="1"/>
      <c r="M67" s="1"/>
    </row>
    <row r="68" spans="1:13" ht="12.75">
      <c r="A68" s="323"/>
      <c r="B68" s="323"/>
      <c r="C68" s="323"/>
      <c r="D68" s="323"/>
      <c r="E68" s="314"/>
      <c r="F68" s="326"/>
      <c r="G68" s="323"/>
      <c r="H68" s="326"/>
      <c r="I68" s="1"/>
      <c r="J68" s="1"/>
      <c r="K68" s="1"/>
      <c r="L68" s="1"/>
      <c r="M68" s="1"/>
    </row>
    <row r="69" spans="1:13" ht="27.75" customHeight="1">
      <c r="A69" s="323"/>
      <c r="B69" s="323"/>
      <c r="C69" s="323"/>
      <c r="D69" s="323"/>
      <c r="E69" s="314"/>
      <c r="F69" s="326"/>
      <c r="G69" s="323"/>
      <c r="H69" s="326"/>
      <c r="I69" s="1"/>
      <c r="J69" s="1"/>
      <c r="K69" s="1"/>
      <c r="L69" s="1"/>
      <c r="M69" s="1"/>
    </row>
    <row r="70" spans="1:13" ht="15.75">
      <c r="A70" s="324" t="s">
        <v>85</v>
      </c>
      <c r="B70" s="325"/>
      <c r="C70" s="5"/>
      <c r="D70" s="5"/>
      <c r="E70" s="37">
        <f>E65</f>
        <v>953</v>
      </c>
      <c r="F70" s="5"/>
      <c r="G70" s="5"/>
      <c r="H70" s="5"/>
      <c r="I70" s="1"/>
      <c r="J70" s="1"/>
      <c r="K70" s="1"/>
      <c r="L70" s="1"/>
      <c r="M70" s="1"/>
    </row>
    <row r="71" spans="1:13" ht="15.75">
      <c r="A71" s="315" t="s">
        <v>38</v>
      </c>
      <c r="B71" s="316"/>
      <c r="C71" s="316"/>
      <c r="D71" s="316"/>
      <c r="E71" s="316"/>
      <c r="F71" s="316"/>
      <c r="G71" s="316"/>
      <c r="H71" s="316"/>
      <c r="I71" s="1"/>
      <c r="J71" s="1"/>
      <c r="K71" s="1"/>
      <c r="L71" s="1"/>
      <c r="M71" s="1"/>
    </row>
    <row r="72" spans="1:13" ht="12.75">
      <c r="A72" s="14"/>
      <c r="B72" s="14"/>
      <c r="C72" s="14"/>
      <c r="D72" s="14"/>
      <c r="E72" s="15"/>
      <c r="F72" s="14"/>
      <c r="G72" s="14"/>
      <c r="H72" s="23"/>
      <c r="I72" s="1"/>
      <c r="J72" s="1"/>
      <c r="K72" s="1"/>
      <c r="L72" s="1"/>
      <c r="M72" s="1"/>
    </row>
    <row r="73" spans="1:13" ht="12.75" customHeight="1">
      <c r="A73" s="318">
        <v>1</v>
      </c>
      <c r="B73" s="326" t="s">
        <v>52</v>
      </c>
      <c r="C73" s="326"/>
      <c r="D73" s="329"/>
      <c r="E73" s="312">
        <f>1131</f>
        <v>1131</v>
      </c>
      <c r="F73" s="326" t="s">
        <v>51</v>
      </c>
      <c r="G73" s="327" t="s">
        <v>86</v>
      </c>
      <c r="H73" s="326" t="s">
        <v>53</v>
      </c>
      <c r="I73" s="1"/>
      <c r="J73" s="1"/>
      <c r="K73" s="1"/>
      <c r="L73" s="1"/>
      <c r="M73" s="1"/>
    </row>
    <row r="74" spans="1:13" ht="12.75">
      <c r="A74" s="318"/>
      <c r="B74" s="320"/>
      <c r="C74" s="326"/>
      <c r="D74" s="323"/>
      <c r="E74" s="328"/>
      <c r="F74" s="326"/>
      <c r="G74" s="313"/>
      <c r="H74" s="326"/>
      <c r="I74" s="1"/>
      <c r="J74" s="1"/>
      <c r="K74" s="1"/>
      <c r="L74" s="1"/>
      <c r="M74" s="1"/>
    </row>
    <row r="75" spans="1:13" ht="12.75">
      <c r="A75" s="318"/>
      <c r="B75" s="320"/>
      <c r="C75" s="326"/>
      <c r="D75" s="323"/>
      <c r="E75" s="328"/>
      <c r="F75" s="326"/>
      <c r="G75" s="314"/>
      <c r="H75" s="326"/>
      <c r="I75" s="1"/>
      <c r="J75" s="1"/>
      <c r="K75" s="1"/>
      <c r="L75" s="1"/>
      <c r="M75" s="1"/>
    </row>
    <row r="76" spans="1:13" ht="12.75">
      <c r="A76" s="318"/>
      <c r="B76" s="323"/>
      <c r="C76" s="326"/>
      <c r="D76" s="323"/>
      <c r="E76" s="328"/>
      <c r="F76" s="326"/>
      <c r="G76" s="314"/>
      <c r="H76" s="326"/>
      <c r="I76" s="1"/>
      <c r="J76" s="1"/>
      <c r="K76" s="1"/>
      <c r="L76" s="1"/>
      <c r="M76" s="1"/>
    </row>
    <row r="77" spans="1:13" ht="28.5" customHeight="1">
      <c r="A77" s="318"/>
      <c r="B77" s="323"/>
      <c r="C77" s="326"/>
      <c r="D77" s="323"/>
      <c r="E77" s="328"/>
      <c r="F77" s="326"/>
      <c r="G77" s="314"/>
      <c r="H77" s="326"/>
      <c r="I77" s="1"/>
      <c r="J77" s="1"/>
      <c r="K77" s="1"/>
      <c r="L77" s="1"/>
      <c r="M77" s="1"/>
    </row>
    <row r="78" spans="1:13" ht="15.75">
      <c r="A78" s="324" t="s">
        <v>85</v>
      </c>
      <c r="B78" s="325"/>
      <c r="C78" s="5"/>
      <c r="D78" s="5"/>
      <c r="E78" s="37">
        <f>E73</f>
        <v>1131</v>
      </c>
      <c r="F78" s="5"/>
      <c r="G78" s="5"/>
      <c r="H78" s="5"/>
      <c r="I78" s="1"/>
      <c r="J78" s="1"/>
      <c r="K78" s="1"/>
      <c r="L78" s="1"/>
      <c r="M78" s="1"/>
    </row>
    <row r="79" spans="1:13" ht="15.75">
      <c r="A79" s="315" t="s">
        <v>39</v>
      </c>
      <c r="B79" s="316"/>
      <c r="C79" s="316"/>
      <c r="D79" s="316"/>
      <c r="E79" s="316"/>
      <c r="F79" s="316"/>
      <c r="G79" s="316"/>
      <c r="H79" s="316"/>
      <c r="I79" s="1"/>
      <c r="J79" s="1"/>
      <c r="K79" s="1"/>
      <c r="L79" s="1"/>
      <c r="M79" s="1"/>
    </row>
    <row r="80" spans="1:13" ht="12.75">
      <c r="A80" s="19"/>
      <c r="B80" s="19"/>
      <c r="C80" s="19"/>
      <c r="D80" s="19"/>
      <c r="E80" s="19"/>
      <c r="F80" s="19"/>
      <c r="G80" s="19"/>
      <c r="H80" s="19"/>
      <c r="I80" s="1"/>
      <c r="J80" s="1"/>
      <c r="K80" s="1"/>
      <c r="L80" s="1"/>
      <c r="M80" s="1"/>
    </row>
    <row r="81" spans="1:13" ht="63.75">
      <c r="A81" s="5"/>
      <c r="B81" s="14"/>
      <c r="C81" s="14"/>
      <c r="D81" s="14"/>
      <c r="E81" s="14"/>
      <c r="F81" s="14" t="s">
        <v>88</v>
      </c>
      <c r="G81" s="14" t="s">
        <v>87</v>
      </c>
      <c r="H81" s="14"/>
      <c r="I81" s="1"/>
      <c r="J81" s="1"/>
      <c r="K81" s="1"/>
      <c r="L81" s="1"/>
      <c r="M81" s="1"/>
    </row>
    <row r="82" spans="1:13" ht="12.75">
      <c r="A82" s="5"/>
      <c r="B82" s="14"/>
      <c r="C82" s="14"/>
      <c r="D82" s="14"/>
      <c r="E82" s="14"/>
      <c r="F82" s="14"/>
      <c r="G82" s="14"/>
      <c r="H82" s="14"/>
      <c r="I82" s="1"/>
      <c r="J82" s="1"/>
      <c r="K82" s="1"/>
      <c r="L82" s="1"/>
      <c r="M82" s="1"/>
    </row>
    <row r="83" spans="1:13" ht="12.75">
      <c r="A83" s="5"/>
      <c r="B83" s="14"/>
      <c r="C83" s="14"/>
      <c r="D83" s="14"/>
      <c r="E83" s="14"/>
      <c r="F83" s="14"/>
      <c r="G83" s="14"/>
      <c r="H83" s="14"/>
      <c r="I83" s="1"/>
      <c r="J83" s="1"/>
      <c r="K83" s="1"/>
      <c r="L83" s="1"/>
      <c r="M83" s="1"/>
    </row>
    <row r="84" spans="1:13" ht="12.75">
      <c r="A84" s="13"/>
      <c r="B84" s="5"/>
      <c r="C84" s="5"/>
      <c r="D84" s="5"/>
      <c r="E84" s="5"/>
      <c r="F84" s="5"/>
      <c r="G84" s="5"/>
      <c r="H84" s="5"/>
      <c r="I84" s="1"/>
      <c r="J84" s="1"/>
      <c r="K84" s="1"/>
      <c r="L84" s="1"/>
      <c r="M84" s="1"/>
    </row>
    <row r="85" spans="1:13" ht="15.75">
      <c r="A85" s="315" t="s">
        <v>40</v>
      </c>
      <c r="B85" s="316"/>
      <c r="C85" s="316"/>
      <c r="D85" s="316"/>
      <c r="E85" s="316"/>
      <c r="F85" s="316"/>
      <c r="G85" s="316"/>
      <c r="H85" s="316"/>
      <c r="I85" s="1"/>
      <c r="J85" s="1"/>
      <c r="K85" s="1"/>
      <c r="L85" s="1"/>
      <c r="M85" s="1"/>
    </row>
    <row r="86" spans="1:13" ht="165.75">
      <c r="A86" s="13" t="s">
        <v>12</v>
      </c>
      <c r="B86" s="33" t="s">
        <v>111</v>
      </c>
      <c r="C86" s="5"/>
      <c r="D86" s="5"/>
      <c r="E86" s="5">
        <f>33.3+13.5+7.6+31+78+58+163.8</f>
        <v>385.20000000000005</v>
      </c>
      <c r="F86" s="5"/>
      <c r="G86" s="5"/>
      <c r="H86" s="5"/>
      <c r="I86" s="1"/>
      <c r="J86" s="1"/>
      <c r="K86" s="1"/>
      <c r="L86" s="1"/>
      <c r="M86" s="1"/>
    </row>
    <row r="87" spans="1:13" ht="15.75">
      <c r="A87" s="324" t="s">
        <v>85</v>
      </c>
      <c r="B87" s="325"/>
      <c r="C87" s="32"/>
      <c r="D87" s="32"/>
      <c r="E87" s="38">
        <f>E86</f>
        <v>385.20000000000005</v>
      </c>
      <c r="F87" s="32"/>
      <c r="G87" s="32"/>
      <c r="H87" s="32"/>
      <c r="I87" s="1"/>
      <c r="J87" s="1"/>
      <c r="K87" s="1"/>
      <c r="L87" s="1"/>
      <c r="M87" s="1"/>
    </row>
    <row r="88" spans="1:13" ht="15.75">
      <c r="A88" s="315" t="s">
        <v>57</v>
      </c>
      <c r="B88" s="316"/>
      <c r="C88" s="316"/>
      <c r="D88" s="316"/>
      <c r="E88" s="316"/>
      <c r="F88" s="316"/>
      <c r="G88" s="316"/>
      <c r="H88" s="316"/>
      <c r="I88" s="1"/>
      <c r="J88" s="1"/>
      <c r="K88" s="1"/>
      <c r="L88" s="1"/>
      <c r="M88" s="1"/>
    </row>
    <row r="89" spans="1:13" ht="56.25" customHeight="1">
      <c r="A89" s="5" t="s">
        <v>12</v>
      </c>
      <c r="B89" s="4" t="s">
        <v>94</v>
      </c>
      <c r="C89" s="4"/>
      <c r="D89" s="4"/>
      <c r="E89" s="30">
        <f>187.788</f>
        <v>187.788</v>
      </c>
      <c r="F89" s="4"/>
      <c r="G89" s="4" t="s">
        <v>93</v>
      </c>
      <c r="H89" s="4"/>
      <c r="I89" s="1"/>
      <c r="J89" s="1"/>
      <c r="K89" s="1"/>
      <c r="L89" s="1"/>
      <c r="M89" s="1"/>
    </row>
    <row r="90" spans="1:13" ht="67.5" customHeight="1">
      <c r="A90" s="18" t="s">
        <v>13</v>
      </c>
      <c r="B90" s="4" t="s">
        <v>92</v>
      </c>
      <c r="C90" s="4"/>
      <c r="D90" s="4"/>
      <c r="E90" s="30">
        <f>1588.319+14149.985</f>
        <v>15738.304</v>
      </c>
      <c r="F90" s="4"/>
      <c r="G90" s="4" t="s">
        <v>93</v>
      </c>
      <c r="H90" s="4"/>
      <c r="I90" s="1"/>
      <c r="J90" s="1"/>
      <c r="K90" s="1"/>
      <c r="L90" s="1"/>
      <c r="M90" s="1"/>
    </row>
    <row r="91" spans="1:13" ht="62.25" customHeight="1">
      <c r="A91" s="18" t="s">
        <v>15</v>
      </c>
      <c r="B91" s="4" t="s">
        <v>95</v>
      </c>
      <c r="C91" s="4"/>
      <c r="D91" s="4"/>
      <c r="E91" s="30">
        <f>230+1573.591</f>
        <v>1803.591</v>
      </c>
      <c r="F91" s="4"/>
      <c r="G91" s="4" t="s">
        <v>93</v>
      </c>
      <c r="H91" s="4"/>
      <c r="I91" s="1"/>
      <c r="J91" s="1"/>
      <c r="K91" s="1"/>
      <c r="L91" s="1"/>
      <c r="M91" s="1"/>
    </row>
    <row r="92" spans="1:13" ht="12.75">
      <c r="A92" s="18" t="s">
        <v>17</v>
      </c>
      <c r="B92" s="4" t="s">
        <v>96</v>
      </c>
      <c r="C92" s="4"/>
      <c r="D92" s="4"/>
      <c r="E92" s="30">
        <f>53.616+1300</f>
        <v>1353.616</v>
      </c>
      <c r="F92" s="4"/>
      <c r="G92" s="4"/>
      <c r="H92" s="4"/>
      <c r="I92" s="1"/>
      <c r="J92" s="1"/>
      <c r="K92" s="1"/>
      <c r="L92" s="1"/>
      <c r="M92" s="1"/>
    </row>
    <row r="93" spans="1:13" ht="38.25">
      <c r="A93" s="18" t="s">
        <v>58</v>
      </c>
      <c r="B93" s="4" t="s">
        <v>97</v>
      </c>
      <c r="C93" s="4"/>
      <c r="D93" s="4"/>
      <c r="E93" s="30">
        <f>6727</f>
        <v>6727</v>
      </c>
      <c r="F93" s="4"/>
      <c r="G93" s="4"/>
      <c r="H93" s="4"/>
      <c r="I93" s="1"/>
      <c r="J93" s="1"/>
      <c r="K93" s="1"/>
      <c r="L93" s="1"/>
      <c r="M93" s="1"/>
    </row>
    <row r="94" spans="1:13" ht="25.5">
      <c r="A94" s="18" t="s">
        <v>59</v>
      </c>
      <c r="B94" s="4" t="s">
        <v>90</v>
      </c>
      <c r="C94" s="4"/>
      <c r="D94" s="4"/>
      <c r="E94" s="30">
        <f>300</f>
        <v>300</v>
      </c>
      <c r="F94" s="4"/>
      <c r="G94" s="4"/>
      <c r="H94" s="4"/>
      <c r="I94" s="1"/>
      <c r="J94" s="1"/>
      <c r="K94" s="1"/>
      <c r="L94" s="1"/>
      <c r="M94" s="1"/>
    </row>
    <row r="95" spans="1:13" ht="76.5">
      <c r="A95" s="18" t="s">
        <v>60</v>
      </c>
      <c r="B95" s="4" t="s">
        <v>100</v>
      </c>
      <c r="C95" s="4"/>
      <c r="D95" s="4"/>
      <c r="E95" s="30">
        <f>1000+1000+800+400+800+500+500+820+893+420+500</f>
        <v>7633</v>
      </c>
      <c r="F95" s="4"/>
      <c r="G95" s="4" t="s">
        <v>88</v>
      </c>
      <c r="H95" s="4"/>
      <c r="I95" s="1"/>
      <c r="J95" s="1"/>
      <c r="K95" s="1"/>
      <c r="L95" s="1"/>
      <c r="M95" s="1"/>
    </row>
    <row r="96" spans="1:13" ht="63.75">
      <c r="A96" s="18" t="s">
        <v>98</v>
      </c>
      <c r="B96" s="4" t="s">
        <v>99</v>
      </c>
      <c r="C96" s="4"/>
      <c r="D96" s="4"/>
      <c r="E96" s="30">
        <f>600+650+220+400+800</f>
        <v>2670</v>
      </c>
      <c r="F96" s="4"/>
      <c r="G96" s="4" t="s">
        <v>88</v>
      </c>
      <c r="H96" s="4"/>
      <c r="I96" s="1"/>
      <c r="J96" s="1"/>
      <c r="K96" s="1"/>
      <c r="L96" s="1"/>
      <c r="M96" s="1"/>
    </row>
    <row r="97" spans="1:13" ht="25.5">
      <c r="A97" s="18" t="s">
        <v>61</v>
      </c>
      <c r="B97" s="4" t="s">
        <v>101</v>
      </c>
      <c r="C97" s="4"/>
      <c r="D97" s="4"/>
      <c r="E97" s="30">
        <f>328.4</f>
        <v>328.4</v>
      </c>
      <c r="F97" s="4"/>
      <c r="G97" s="4" t="s">
        <v>88</v>
      </c>
      <c r="H97" s="4"/>
      <c r="I97" s="1"/>
      <c r="J97" s="1"/>
      <c r="K97" s="1"/>
      <c r="L97" s="1"/>
      <c r="M97" s="1"/>
    </row>
    <row r="98" spans="1:13" ht="25.5">
      <c r="A98" s="18" t="s">
        <v>62</v>
      </c>
      <c r="B98" s="4" t="s">
        <v>102</v>
      </c>
      <c r="C98" s="4"/>
      <c r="D98" s="4"/>
      <c r="E98" s="30">
        <f>600</f>
        <v>600</v>
      </c>
      <c r="F98" s="4"/>
      <c r="G98" s="4" t="s">
        <v>88</v>
      </c>
      <c r="H98" s="4"/>
      <c r="I98" s="1"/>
      <c r="J98" s="1"/>
      <c r="K98" s="1"/>
      <c r="L98" s="1"/>
      <c r="M98" s="1"/>
    </row>
    <row r="99" spans="1:13" ht="25.5">
      <c r="A99" s="5" t="s">
        <v>63</v>
      </c>
      <c r="B99" s="5" t="s">
        <v>103</v>
      </c>
      <c r="C99" s="5"/>
      <c r="D99" s="5"/>
      <c r="E99" s="7">
        <f>600</f>
        <v>600</v>
      </c>
      <c r="F99" s="5"/>
      <c r="G99" s="4" t="s">
        <v>88</v>
      </c>
      <c r="H99" s="5"/>
      <c r="I99" s="1"/>
      <c r="J99" s="1"/>
      <c r="K99" s="1"/>
      <c r="L99" s="1"/>
      <c r="M99" s="1"/>
    </row>
    <row r="100" spans="1:13" ht="25.5">
      <c r="A100" s="5" t="s">
        <v>64</v>
      </c>
      <c r="B100" s="5" t="s">
        <v>91</v>
      </c>
      <c r="C100" s="5"/>
      <c r="D100" s="5"/>
      <c r="E100" s="7">
        <f>2900</f>
        <v>2900</v>
      </c>
      <c r="F100" s="5"/>
      <c r="G100" s="4" t="s">
        <v>88</v>
      </c>
      <c r="H100" s="5"/>
      <c r="I100" s="1"/>
      <c r="J100" s="1"/>
      <c r="K100" s="1"/>
      <c r="L100" s="1"/>
      <c r="M100" s="1"/>
    </row>
    <row r="101" spans="1:13" ht="15.75">
      <c r="A101" s="324" t="s">
        <v>85</v>
      </c>
      <c r="B101" s="325"/>
      <c r="C101" s="32"/>
      <c r="D101" s="32"/>
      <c r="E101" s="37">
        <f>E100+E99+E98+E97+E96+E95+E94+E93+E92+E91+E90+E89</f>
        <v>40841.69900000001</v>
      </c>
      <c r="F101" s="32"/>
      <c r="G101" s="32"/>
      <c r="H101" s="5"/>
      <c r="I101" s="1"/>
      <c r="J101" s="1"/>
      <c r="K101" s="1"/>
      <c r="L101" s="1"/>
      <c r="M101" s="1"/>
    </row>
    <row r="102" spans="1:13" ht="12.75">
      <c r="A102" s="24"/>
      <c r="B102" s="25"/>
      <c r="C102" s="5"/>
      <c r="D102" s="5"/>
      <c r="E102" s="5"/>
      <c r="F102" s="5"/>
      <c r="G102" s="5"/>
      <c r="H102" s="5"/>
      <c r="I102" s="1"/>
      <c r="J102" s="1"/>
      <c r="K102" s="1"/>
      <c r="L102" s="1"/>
      <c r="M102" s="1"/>
    </row>
    <row r="103" spans="1:13" ht="15.75">
      <c r="A103" s="315" t="s">
        <v>65</v>
      </c>
      <c r="B103" s="315"/>
      <c r="C103" s="315"/>
      <c r="D103" s="315"/>
      <c r="E103" s="315"/>
      <c r="F103" s="315"/>
      <c r="G103" s="315"/>
      <c r="H103" s="315"/>
      <c r="I103" s="1"/>
      <c r="J103" s="1"/>
      <c r="K103" s="1"/>
      <c r="L103" s="1"/>
      <c r="M103" s="1"/>
    </row>
    <row r="104" spans="1:13" ht="12.75">
      <c r="A104" s="13"/>
      <c r="B104" s="13"/>
      <c r="C104" s="13"/>
      <c r="D104" s="13"/>
      <c r="E104" s="13"/>
      <c r="F104" s="13"/>
      <c r="G104" s="13"/>
      <c r="H104" s="13"/>
      <c r="I104" s="1"/>
      <c r="J104" s="1"/>
      <c r="K104" s="1"/>
      <c r="L104" s="1"/>
      <c r="M104" s="1"/>
    </row>
    <row r="105" spans="1:13" ht="12.75">
      <c r="A105" s="319" t="s">
        <v>66</v>
      </c>
      <c r="B105" s="323"/>
      <c r="C105" s="323"/>
      <c r="D105" s="323"/>
      <c r="E105" s="323"/>
      <c r="F105" s="323"/>
      <c r="G105" s="323"/>
      <c r="H105" s="323"/>
      <c r="I105" s="1"/>
      <c r="J105" s="1"/>
      <c r="K105" s="1"/>
      <c r="L105" s="1"/>
      <c r="M105" s="1"/>
    </row>
    <row r="106" spans="1:13" ht="25.5">
      <c r="A106" s="13" t="s">
        <v>12</v>
      </c>
      <c r="B106" s="13" t="s">
        <v>67</v>
      </c>
      <c r="C106" s="13"/>
      <c r="D106" s="13"/>
      <c r="E106" s="21">
        <f>1458+954+245</f>
        <v>2657</v>
      </c>
      <c r="F106" s="13" t="s">
        <v>77</v>
      </c>
      <c r="G106" s="13" t="s">
        <v>89</v>
      </c>
      <c r="H106" s="13"/>
      <c r="I106" s="1"/>
      <c r="J106" s="1"/>
      <c r="K106" s="1"/>
      <c r="L106" s="1"/>
      <c r="M106" s="1"/>
    </row>
    <row r="107" spans="1:13" ht="12.75">
      <c r="A107" s="318" t="s">
        <v>26</v>
      </c>
      <c r="B107" s="318"/>
      <c r="C107" s="13"/>
      <c r="D107" s="13"/>
      <c r="E107" s="27">
        <f>E106</f>
        <v>2657</v>
      </c>
      <c r="F107" s="13"/>
      <c r="G107" s="13"/>
      <c r="H107" s="13"/>
      <c r="I107" s="1"/>
      <c r="J107" s="1"/>
      <c r="K107" s="1"/>
      <c r="L107" s="1"/>
      <c r="M107" s="1"/>
    </row>
    <row r="108" spans="1:13" ht="12.75">
      <c r="A108" s="318" t="s">
        <v>68</v>
      </c>
      <c r="B108" s="323"/>
      <c r="C108" s="323"/>
      <c r="D108" s="323"/>
      <c r="E108" s="323"/>
      <c r="F108" s="323"/>
      <c r="G108" s="323"/>
      <c r="H108" s="323"/>
      <c r="I108" s="1"/>
      <c r="J108" s="1"/>
      <c r="K108" s="1"/>
      <c r="L108" s="1"/>
      <c r="M108" s="1"/>
    </row>
    <row r="109" spans="1:13" ht="25.5">
      <c r="A109" s="13" t="s">
        <v>12</v>
      </c>
      <c r="B109" s="13" t="s">
        <v>69</v>
      </c>
      <c r="C109" s="13"/>
      <c r="D109" s="13"/>
      <c r="E109" s="34">
        <f>5350+1588+2330</f>
        <v>9268</v>
      </c>
      <c r="F109" s="13" t="s">
        <v>77</v>
      </c>
      <c r="G109" s="13" t="s">
        <v>89</v>
      </c>
      <c r="H109" s="13"/>
      <c r="I109" s="1"/>
      <c r="J109" s="1"/>
      <c r="K109" s="1"/>
      <c r="L109" s="1"/>
      <c r="M109" s="1"/>
    </row>
    <row r="110" spans="1:13" ht="25.5">
      <c r="A110" s="13" t="s">
        <v>13</v>
      </c>
      <c r="B110" s="13" t="s">
        <v>70</v>
      </c>
      <c r="C110" s="13"/>
      <c r="D110" s="13"/>
      <c r="E110" s="21">
        <f>540+1640</f>
        <v>2180</v>
      </c>
      <c r="F110" s="13" t="s">
        <v>77</v>
      </c>
      <c r="G110" s="13" t="s">
        <v>89</v>
      </c>
      <c r="H110" s="13"/>
      <c r="I110" s="1"/>
      <c r="J110" s="1"/>
      <c r="K110" s="1"/>
      <c r="L110" s="1"/>
      <c r="M110" s="1"/>
    </row>
    <row r="111" spans="1:13" ht="12.75">
      <c r="A111" s="318" t="s">
        <v>26</v>
      </c>
      <c r="B111" s="318"/>
      <c r="C111" s="13"/>
      <c r="D111" s="13"/>
      <c r="E111" s="27">
        <f>E109+E110</f>
        <v>11448</v>
      </c>
      <c r="F111" s="13"/>
      <c r="G111" s="13"/>
      <c r="H111" s="13"/>
      <c r="I111" s="1"/>
      <c r="J111" s="1"/>
      <c r="K111" s="1"/>
      <c r="L111" s="1"/>
      <c r="M111" s="1"/>
    </row>
    <row r="112" spans="1:13" ht="12.75">
      <c r="A112" s="13"/>
      <c r="B112" s="13"/>
      <c r="C112" s="13"/>
      <c r="D112" s="13"/>
      <c r="E112" s="21"/>
      <c r="F112" s="13"/>
      <c r="G112" s="13"/>
      <c r="H112" s="13"/>
      <c r="I112" s="1"/>
      <c r="J112" s="1"/>
      <c r="K112" s="1"/>
      <c r="L112" s="1"/>
      <c r="M112" s="1"/>
    </row>
    <row r="113" spans="1:13" ht="12.75">
      <c r="A113" s="318" t="s">
        <v>71</v>
      </c>
      <c r="B113" s="323"/>
      <c r="C113" s="323"/>
      <c r="D113" s="323"/>
      <c r="E113" s="323"/>
      <c r="F113" s="323"/>
      <c r="G113" s="323"/>
      <c r="H113" s="323"/>
      <c r="I113" s="1"/>
      <c r="J113" s="1"/>
      <c r="K113" s="1"/>
      <c r="L113" s="1"/>
      <c r="M113" s="1"/>
    </row>
    <row r="114" spans="1:13" ht="25.5">
      <c r="A114" s="13" t="s">
        <v>72</v>
      </c>
      <c r="B114" s="13" t="s">
        <v>73</v>
      </c>
      <c r="C114" s="13"/>
      <c r="D114" s="13"/>
      <c r="E114" s="21">
        <f>392+114+134+196</f>
        <v>836</v>
      </c>
      <c r="F114" s="13" t="s">
        <v>77</v>
      </c>
      <c r="G114" s="13" t="s">
        <v>89</v>
      </c>
      <c r="H114" s="13"/>
      <c r="I114" s="1"/>
      <c r="J114" s="1"/>
      <c r="K114" s="1"/>
      <c r="L114" s="1"/>
      <c r="M114" s="1"/>
    </row>
    <row r="115" spans="1:13" ht="12.75">
      <c r="A115" s="318" t="s">
        <v>26</v>
      </c>
      <c r="B115" s="318"/>
      <c r="C115" s="13"/>
      <c r="D115" s="13"/>
      <c r="E115" s="27">
        <f>E114</f>
        <v>836</v>
      </c>
      <c r="F115" s="13"/>
      <c r="G115" s="13"/>
      <c r="H115" s="13"/>
      <c r="I115" s="1"/>
      <c r="J115" s="1"/>
      <c r="K115" s="1"/>
      <c r="L115" s="1"/>
      <c r="M115" s="1"/>
    </row>
    <row r="116" spans="1:13" ht="12.75">
      <c r="A116" s="318" t="s">
        <v>74</v>
      </c>
      <c r="B116" s="323"/>
      <c r="C116" s="323"/>
      <c r="D116" s="323"/>
      <c r="E116" s="323"/>
      <c r="F116" s="323"/>
      <c r="G116" s="323"/>
      <c r="H116" s="323"/>
      <c r="I116" s="1"/>
      <c r="J116" s="1"/>
      <c r="K116" s="1"/>
      <c r="L116" s="1"/>
      <c r="M116" s="1"/>
    </row>
    <row r="117" spans="1:13" ht="25.5">
      <c r="A117" s="13" t="s">
        <v>12</v>
      </c>
      <c r="B117" s="13" t="s">
        <v>75</v>
      </c>
      <c r="C117" s="13"/>
      <c r="D117" s="13"/>
      <c r="E117" s="21">
        <f>6138</f>
        <v>6138</v>
      </c>
      <c r="F117" s="13" t="s">
        <v>77</v>
      </c>
      <c r="G117" s="13" t="s">
        <v>89</v>
      </c>
      <c r="H117" s="13"/>
      <c r="I117" s="1"/>
      <c r="J117" s="1"/>
      <c r="K117" s="1"/>
      <c r="L117" s="1"/>
      <c r="M117" s="1"/>
    </row>
    <row r="118" spans="1:13" ht="38.25">
      <c r="A118" s="13" t="s">
        <v>13</v>
      </c>
      <c r="B118" s="13" t="s">
        <v>76</v>
      </c>
      <c r="C118" s="13" t="s">
        <v>22</v>
      </c>
      <c r="D118" s="13">
        <v>280</v>
      </c>
      <c r="E118" s="21">
        <f>350</f>
        <v>350</v>
      </c>
      <c r="F118" s="13" t="s">
        <v>77</v>
      </c>
      <c r="G118" s="13" t="s">
        <v>89</v>
      </c>
      <c r="H118" s="13"/>
      <c r="I118" s="1"/>
      <c r="J118" s="1"/>
      <c r="K118" s="1"/>
      <c r="L118" s="1"/>
      <c r="M118" s="1"/>
    </row>
    <row r="119" spans="1:13" ht="38.25">
      <c r="A119" s="13" t="s">
        <v>15</v>
      </c>
      <c r="B119" s="13" t="s">
        <v>78</v>
      </c>
      <c r="C119" s="13" t="s">
        <v>18</v>
      </c>
      <c r="D119" s="13">
        <v>4</v>
      </c>
      <c r="E119" s="21">
        <f>461</f>
        <v>461</v>
      </c>
      <c r="F119" s="13" t="s">
        <v>77</v>
      </c>
      <c r="G119" s="13" t="s">
        <v>89</v>
      </c>
      <c r="H119" s="13"/>
      <c r="I119" s="1"/>
      <c r="J119" s="1"/>
      <c r="K119" s="1"/>
      <c r="L119" s="1"/>
      <c r="M119" s="1"/>
    </row>
    <row r="120" spans="1:13" ht="37.5" customHeight="1">
      <c r="A120" s="13" t="s">
        <v>17</v>
      </c>
      <c r="B120" s="13" t="s">
        <v>79</v>
      </c>
      <c r="C120" s="13" t="s">
        <v>80</v>
      </c>
      <c r="D120" s="13">
        <v>145</v>
      </c>
      <c r="E120" s="21">
        <f>1240</f>
        <v>1240</v>
      </c>
      <c r="F120" s="13" t="s">
        <v>77</v>
      </c>
      <c r="G120" s="13" t="s">
        <v>89</v>
      </c>
      <c r="H120" s="13"/>
      <c r="I120" s="1"/>
      <c r="J120" s="1"/>
      <c r="K120" s="1"/>
      <c r="L120" s="1"/>
      <c r="M120" s="1"/>
    </row>
    <row r="121" spans="1:13" ht="42" customHeight="1">
      <c r="A121" s="13" t="s">
        <v>58</v>
      </c>
      <c r="B121" s="13" t="s">
        <v>81</v>
      </c>
      <c r="C121" s="13" t="s">
        <v>22</v>
      </c>
      <c r="D121" s="13">
        <v>265</v>
      </c>
      <c r="E121" s="21">
        <f>635</f>
        <v>635</v>
      </c>
      <c r="F121" s="13" t="s">
        <v>77</v>
      </c>
      <c r="G121" s="13" t="s">
        <v>89</v>
      </c>
      <c r="H121" s="13"/>
      <c r="I121" s="1"/>
      <c r="J121" s="1"/>
      <c r="K121" s="1"/>
      <c r="L121" s="1"/>
      <c r="M121" s="1"/>
    </row>
    <row r="122" spans="1:13" ht="41.25" customHeight="1">
      <c r="A122" s="13" t="s">
        <v>59</v>
      </c>
      <c r="B122" s="13" t="s">
        <v>84</v>
      </c>
      <c r="C122" s="13" t="s">
        <v>22</v>
      </c>
      <c r="D122" s="13">
        <v>540</v>
      </c>
      <c r="E122" s="21">
        <f>2400</f>
        <v>2400</v>
      </c>
      <c r="F122" s="13" t="s">
        <v>77</v>
      </c>
      <c r="G122" s="13" t="s">
        <v>89</v>
      </c>
      <c r="H122" s="13"/>
      <c r="I122" s="1"/>
      <c r="J122" s="1"/>
      <c r="K122" s="1"/>
      <c r="L122" s="1"/>
      <c r="M122" s="1"/>
    </row>
    <row r="123" spans="1:13" ht="45" customHeight="1">
      <c r="A123" s="13" t="s">
        <v>60</v>
      </c>
      <c r="B123" s="13" t="s">
        <v>82</v>
      </c>
      <c r="C123" s="13" t="s">
        <v>83</v>
      </c>
      <c r="D123" s="13">
        <v>800</v>
      </c>
      <c r="E123" s="21">
        <f>1440</f>
        <v>1440</v>
      </c>
      <c r="F123" s="13" t="s">
        <v>77</v>
      </c>
      <c r="G123" s="13" t="s">
        <v>89</v>
      </c>
      <c r="H123" s="13"/>
      <c r="I123" s="1"/>
      <c r="J123" s="1"/>
      <c r="K123" s="1"/>
      <c r="L123" s="1"/>
      <c r="M123" s="1"/>
    </row>
    <row r="124" spans="1:13" ht="12.75">
      <c r="A124" s="318" t="s">
        <v>26</v>
      </c>
      <c r="B124" s="318"/>
      <c r="C124" s="13"/>
      <c r="D124" s="13"/>
      <c r="E124" s="27">
        <f>E117+E118+E119+E120+E121+E122+E123</f>
        <v>12664</v>
      </c>
      <c r="F124" s="13"/>
      <c r="G124" s="13"/>
      <c r="H124" s="13"/>
      <c r="I124" s="1"/>
      <c r="J124" s="1"/>
      <c r="K124" s="1"/>
      <c r="L124" s="1"/>
      <c r="M124" s="1"/>
    </row>
    <row r="125" spans="1:13" ht="12.75">
      <c r="A125" s="318" t="s">
        <v>85</v>
      </c>
      <c r="B125" s="318"/>
      <c r="C125" s="13"/>
      <c r="D125" s="13"/>
      <c r="E125" s="16">
        <f>E124+E115+E111+E107</f>
        <v>27605</v>
      </c>
      <c r="F125" s="13"/>
      <c r="G125" s="13"/>
      <c r="H125" s="13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3"/>
      <c r="F126" s="1"/>
      <c r="G126" s="1"/>
      <c r="H126" s="1"/>
      <c r="I126" s="1"/>
      <c r="J126" s="1"/>
      <c r="K126" s="1"/>
      <c r="L126" s="1"/>
      <c r="M126" s="1"/>
    </row>
    <row r="127" spans="1:13" ht="15.75">
      <c r="A127" s="239" t="s">
        <v>105</v>
      </c>
      <c r="B127" s="330"/>
      <c r="C127" s="330"/>
      <c r="D127" s="330"/>
      <c r="E127" s="330"/>
      <c r="F127" s="330"/>
      <c r="G127" s="330"/>
      <c r="H127" s="330"/>
      <c r="I127" s="1"/>
      <c r="J127" s="1"/>
      <c r="K127" s="1"/>
      <c r="L127" s="1"/>
      <c r="M127" s="1"/>
    </row>
    <row r="128" spans="1:8" ht="12.75">
      <c r="A128" s="14"/>
      <c r="B128" s="14"/>
      <c r="C128" s="14"/>
      <c r="D128" s="14"/>
      <c r="E128" s="21"/>
      <c r="F128" s="14"/>
      <c r="G128" s="14"/>
      <c r="H128" s="14"/>
    </row>
    <row r="129" spans="1:8" ht="25.5">
      <c r="A129" s="14" t="s">
        <v>12</v>
      </c>
      <c r="B129" s="14" t="s">
        <v>106</v>
      </c>
      <c r="C129" s="14"/>
      <c r="D129" s="14"/>
      <c r="E129" s="21">
        <f>190</f>
        <v>190</v>
      </c>
      <c r="F129" s="14"/>
      <c r="G129" s="14"/>
      <c r="H129" s="14"/>
    </row>
    <row r="130" spans="1:8" ht="38.25">
      <c r="A130" s="31" t="s">
        <v>13</v>
      </c>
      <c r="B130" s="14" t="s">
        <v>107</v>
      </c>
      <c r="C130" s="14"/>
      <c r="D130" s="14"/>
      <c r="E130" s="21">
        <f>57.9</f>
        <v>57.9</v>
      </c>
      <c r="F130" s="14"/>
      <c r="G130" s="14"/>
      <c r="H130" s="14"/>
    </row>
    <row r="131" spans="1:8" ht="25.5">
      <c r="A131" s="14" t="s">
        <v>15</v>
      </c>
      <c r="B131" s="14" t="s">
        <v>108</v>
      </c>
      <c r="C131" s="14"/>
      <c r="D131" s="14"/>
      <c r="E131" s="21">
        <f>180</f>
        <v>180</v>
      </c>
      <c r="F131" s="14"/>
      <c r="G131" s="14"/>
      <c r="H131" s="14"/>
    </row>
    <row r="132" spans="1:8" ht="25.5">
      <c r="A132" s="14" t="s">
        <v>17</v>
      </c>
      <c r="B132" s="14" t="s">
        <v>109</v>
      </c>
      <c r="C132" s="14"/>
      <c r="D132" s="14"/>
      <c r="E132" s="21">
        <f>600</f>
        <v>600</v>
      </c>
      <c r="F132" s="14"/>
      <c r="G132" s="14"/>
      <c r="H132" s="14"/>
    </row>
    <row r="133" spans="1:8" ht="25.5">
      <c r="A133" s="14" t="s">
        <v>58</v>
      </c>
      <c r="B133" s="14" t="s">
        <v>110</v>
      </c>
      <c r="C133" s="14"/>
      <c r="D133" s="14"/>
      <c r="E133" s="21">
        <f>150</f>
        <v>150</v>
      </c>
      <c r="F133" s="14"/>
      <c r="G133" s="14"/>
      <c r="H133" s="14"/>
    </row>
    <row r="134" spans="1:8" ht="12.75">
      <c r="A134" s="323" t="s">
        <v>85</v>
      </c>
      <c r="B134" s="323"/>
      <c r="C134" s="14"/>
      <c r="D134" s="14"/>
      <c r="E134" s="16">
        <f>E129+E130+E131+E132+E133</f>
        <v>1177.9</v>
      </c>
      <c r="F134" s="14"/>
      <c r="G134" s="14"/>
      <c r="H134" s="14"/>
    </row>
    <row r="135" spans="1:8" ht="12.75">
      <c r="A135" s="12"/>
      <c r="B135" s="12"/>
      <c r="C135" s="12"/>
      <c r="D135" s="12"/>
      <c r="E135" s="3"/>
      <c r="F135" s="12"/>
      <c r="G135" s="12"/>
      <c r="H135" s="12"/>
    </row>
    <row r="136" spans="1:8" ht="12.75">
      <c r="A136" s="12"/>
      <c r="B136" s="12"/>
      <c r="C136" s="12"/>
      <c r="D136" s="12"/>
      <c r="E136" s="3"/>
      <c r="F136" s="12"/>
      <c r="G136" s="12"/>
      <c r="H136" s="12"/>
    </row>
    <row r="137" spans="1:8" ht="12.75">
      <c r="A137" s="12"/>
      <c r="B137" s="12"/>
      <c r="C137" s="12"/>
      <c r="D137" s="12"/>
      <c r="E137" s="3"/>
      <c r="F137" s="12"/>
      <c r="G137" s="12"/>
      <c r="H137" s="12"/>
    </row>
    <row r="138" spans="1:8" ht="15.75">
      <c r="A138" s="28"/>
      <c r="B138" s="35" t="s">
        <v>104</v>
      </c>
      <c r="C138" s="28"/>
      <c r="D138" s="28"/>
      <c r="E138" s="36">
        <f>E125+E101+E78+E70+E61+E51+E34+E134+E87</f>
        <v>129986.799</v>
      </c>
      <c r="F138" s="28"/>
      <c r="G138" s="29"/>
      <c r="H138" s="29"/>
    </row>
    <row r="139" ht="12.75">
      <c r="E139" s="20"/>
    </row>
    <row r="140" ht="12.75">
      <c r="E140" s="20"/>
    </row>
  </sheetData>
  <mergeCells count="66">
    <mergeCell ref="A70:B70"/>
    <mergeCell ref="A127:H127"/>
    <mergeCell ref="A116:H116"/>
    <mergeCell ref="A124:B124"/>
    <mergeCell ref="A125:B125"/>
    <mergeCell ref="A111:B111"/>
    <mergeCell ref="A113:H113"/>
    <mergeCell ref="A115:B115"/>
    <mergeCell ref="A103:H103"/>
    <mergeCell ref="A107:B107"/>
    <mergeCell ref="A19:H19"/>
    <mergeCell ref="H8:H10"/>
    <mergeCell ref="A105:H105"/>
    <mergeCell ref="A108:H108"/>
    <mergeCell ref="A36:H36"/>
    <mergeCell ref="A37:H37"/>
    <mergeCell ref="A88:H88"/>
    <mergeCell ref="F73:F77"/>
    <mergeCell ref="F65:F69"/>
    <mergeCell ref="A85:H85"/>
    <mergeCell ref="A18:H18"/>
    <mergeCell ref="F8:F10"/>
    <mergeCell ref="A25:G25"/>
    <mergeCell ref="G8:G10"/>
    <mergeCell ref="A17:H17"/>
    <mergeCell ref="A8:A10"/>
    <mergeCell ref="B8:B10"/>
    <mergeCell ref="E8:E10"/>
    <mergeCell ref="C8:C10"/>
    <mergeCell ref="D8:D10"/>
    <mergeCell ref="A79:H79"/>
    <mergeCell ref="A51:D51"/>
    <mergeCell ref="G65:G69"/>
    <mergeCell ref="H65:H69"/>
    <mergeCell ref="A65:A69"/>
    <mergeCell ref="B65:B69"/>
    <mergeCell ref="C65:C69"/>
    <mergeCell ref="D65:D69"/>
    <mergeCell ref="E73:E77"/>
    <mergeCell ref="D73:D77"/>
    <mergeCell ref="A1:H1"/>
    <mergeCell ref="A3:H3"/>
    <mergeCell ref="A4:H4"/>
    <mergeCell ref="A5:H5"/>
    <mergeCell ref="A134:B134"/>
    <mergeCell ref="A87:B87"/>
    <mergeCell ref="A101:B101"/>
    <mergeCell ref="A71:H71"/>
    <mergeCell ref="B73:B77"/>
    <mergeCell ref="C73:C77"/>
    <mergeCell ref="G73:G77"/>
    <mergeCell ref="H73:H77"/>
    <mergeCell ref="A73:A77"/>
    <mergeCell ref="A78:B78"/>
    <mergeCell ref="A30:G30"/>
    <mergeCell ref="A53:H53"/>
    <mergeCell ref="A61:D61"/>
    <mergeCell ref="A42:H42"/>
    <mergeCell ref="A35:H35"/>
    <mergeCell ref="A34:D34"/>
    <mergeCell ref="A58:H58"/>
    <mergeCell ref="E65:E69"/>
    <mergeCell ref="A63:H63"/>
    <mergeCell ref="A52:H52"/>
    <mergeCell ref="A45:H45"/>
    <mergeCell ref="A64:F64"/>
  </mergeCells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2010-06-09T13:17:05Z</cp:lastPrinted>
  <dcterms:created xsi:type="dcterms:W3CDTF">1996-10-08T23:32:33Z</dcterms:created>
  <dcterms:modified xsi:type="dcterms:W3CDTF">2010-06-16T13:33:02Z</dcterms:modified>
  <cp:category/>
  <cp:version/>
  <cp:contentType/>
  <cp:contentStatus/>
</cp:coreProperties>
</file>